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8460" windowHeight="6435" activeTab="0"/>
  </bookViews>
  <sheets>
    <sheet name="Looptijd wagenpark 1e periode" sheetId="1" r:id="rId1"/>
    <sheet name="Looptijd wagenpark 2e periode" sheetId="2" r:id="rId2"/>
    <sheet name="Looptijd twee perioden totaal " sheetId="3" r:id="rId3"/>
  </sheets>
  <definedNames>
    <definedName name="_xlnm.Print_Area" localSheetId="0">'Looptijd wagenpark 1e periode'!$A$1:$O$82</definedName>
  </definedNames>
  <calcPr fullCalcOnLoad="1"/>
</workbook>
</file>

<file path=xl/sharedStrings.xml><?xml version="1.0" encoding="utf-8"?>
<sst xmlns="http://schemas.openxmlformats.org/spreadsheetml/2006/main" count="355" uniqueCount="75">
  <si>
    <t>Huidige situatie</t>
  </si>
  <si>
    <t>11% besparing</t>
  </si>
  <si>
    <t>9% besparing</t>
  </si>
  <si>
    <t>7% besparing</t>
  </si>
  <si>
    <t>jaar</t>
  </si>
  <si>
    <t>Terugverdientijd toepassing ECOdrive III</t>
  </si>
  <si>
    <t>15% besparing</t>
  </si>
  <si>
    <t>13% besparing</t>
  </si>
  <si>
    <t>5% besparing</t>
  </si>
  <si>
    <t>17% besparing</t>
  </si>
  <si>
    <t>Brandstof prijs</t>
  </si>
  <si>
    <t xml:space="preserve">Gemiddeld </t>
  </si>
  <si>
    <t>Reparatie, Onderhoud en Banden (R.O.B.)</t>
  </si>
  <si>
    <t>ROB</t>
  </si>
  <si>
    <t>Verbruik l liter op</t>
  </si>
  <si>
    <t>Besparing op ROB</t>
  </si>
  <si>
    <t>hele looptijd</t>
  </si>
  <si>
    <t>Investering</t>
  </si>
  <si>
    <t>Besparing</t>
  </si>
  <si>
    <t>investering</t>
  </si>
  <si>
    <t>Besparing -</t>
  </si>
  <si>
    <t>hele wagenpark</t>
  </si>
  <si>
    <t>totale looptijd</t>
  </si>
  <si>
    <t>Contact Persoon:</t>
  </si>
  <si>
    <t>Bedrijfsnaam:</t>
  </si>
  <si>
    <t>Gemiddeld 5-10% nieuw waarde voertuig (bron leasemaatschappijen)</t>
  </si>
  <si>
    <t>Nieuw waarde voertuig</t>
  </si>
  <si>
    <t>Km per jaar</t>
  </si>
  <si>
    <t>p/ltr excl. Btw</t>
  </si>
  <si>
    <t>KM</t>
  </si>
  <si>
    <t>Aantal Voertuigen</t>
  </si>
  <si>
    <t>kosten</t>
  </si>
  <si>
    <t>Type Voertuig:</t>
  </si>
  <si>
    <t>Brandstof</t>
  </si>
  <si>
    <t>Verwachte</t>
  </si>
  <si>
    <t>Looptijd voertuig in maanden</t>
  </si>
  <si>
    <t xml:space="preserve">Besparing </t>
  </si>
  <si>
    <t xml:space="preserve">Investering </t>
  </si>
  <si>
    <t>tijd</t>
  </si>
  <si>
    <t xml:space="preserve">Terugverdien- </t>
  </si>
  <si>
    <t>brandstof</t>
  </si>
  <si>
    <t>tijd alleen</t>
  </si>
  <si>
    <t>R.O.B.</t>
  </si>
  <si>
    <t>Terugverdien-</t>
  </si>
  <si>
    <t>Maand</t>
  </si>
  <si>
    <t>Maand+</t>
  </si>
  <si>
    <t>besparing</t>
  </si>
  <si>
    <t xml:space="preserve">Totale </t>
  </si>
  <si>
    <t>Besparingen per:</t>
  </si>
  <si>
    <t>Financieel besparingsmodel ECOdrive III</t>
  </si>
  <si>
    <t>CO2 uitstoot reductiemodel ECOdrive III</t>
  </si>
  <si>
    <t>Totale uitstoot CO2 per jaar, volledig wagenpark</t>
  </si>
  <si>
    <t>KG</t>
  </si>
  <si>
    <t>Vermindering CO2</t>
  </si>
  <si>
    <t>uitstoot per jaar</t>
  </si>
  <si>
    <t>uitstoot looptijd voertuig</t>
  </si>
  <si>
    <t>Totale uitstoot CO2 per jaar, per auto</t>
  </si>
  <si>
    <t>ECOdrive</t>
  </si>
  <si>
    <t>https://ovi.rdw.nl/</t>
  </si>
  <si>
    <t>De CO2 uitstoot per voertuig kunt u per merk bij uw dealer of op de site van het RDW opvragen.</t>
  </si>
  <si>
    <t>Per auto (in KG)</t>
  </si>
  <si>
    <t>Geheel wagenpark (in KG)</t>
  </si>
  <si>
    <t>E-mail adres:</t>
  </si>
  <si>
    <t>Gemiddeld 5-10% v/d nieuw waarde voertuig (bron: diverse leasemaatschappijen)</t>
  </si>
  <si>
    <t>In bovengenoemd schema is geen rekening gehouden met afname van schadereductie (gemiddelde besparing = 25%)</t>
  </si>
  <si>
    <t xml:space="preserve">Financieel besparingsmodel  ECOdrive III </t>
  </si>
  <si>
    <t xml:space="preserve">CO2 uitstoot reductiemodel ECOdrive III </t>
  </si>
  <si>
    <t>Terugverdientijd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</si>
  <si>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in KG per liter brandstof</t>
    </r>
  </si>
  <si>
    <t>Diesel</t>
  </si>
  <si>
    <t>Benzine</t>
  </si>
  <si>
    <t>LPG</t>
  </si>
  <si>
    <t>Brandstof type</t>
  </si>
  <si>
    <t>Verbrandingswaarde per liter brandstof</t>
  </si>
  <si>
    <t>Overig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</si>
</sst>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[$€-2]\ * #,##0.00_-;_-[$€-2]\ * #,##0.00\-;_-[$€-2]\ * &quot;-&quot;??_-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&quot;€&quot;\ #,##0_-"/>
    <numFmt numFmtId="190" formatCode="&quot;€&quot;\ #,##0.00_-"/>
    <numFmt numFmtId="191" formatCode="&quot;Waar&quot;;&quot;Waar&quot;;&quot;Onwaar&quot;"/>
    <numFmt numFmtId="192" formatCode="&quot;€&quot;\ #,##0"/>
    <numFmt numFmtId="193" formatCode="&quot;€&quot;\ #,##0.00"/>
    <numFmt numFmtId="194" formatCode="&quot;€&quot;\ #,##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9900"/>
      <name val="Arial"/>
      <family val="2"/>
    </font>
    <font>
      <sz val="9"/>
      <color rgb="FF009900"/>
      <name val="Arial"/>
      <family val="2"/>
    </font>
    <font>
      <b/>
      <sz val="10"/>
      <color rgb="FF009900"/>
      <name val="Arial"/>
      <family val="2"/>
    </font>
    <font>
      <sz val="10"/>
      <color rgb="FF0099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5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/>
      <protection locked="0"/>
    </xf>
    <xf numFmtId="190" fontId="7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189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84" fontId="0" fillId="0" borderId="0" xfId="4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54" fillId="0" borderId="1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54" fillId="0" borderId="18" xfId="0" applyFont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192" fontId="10" fillId="0" borderId="21" xfId="0" applyNumberFormat="1" applyFont="1" applyBorder="1" applyAlignment="1" applyProtection="1">
      <alignment horizontal="center"/>
      <protection/>
    </xf>
    <xf numFmtId="189" fontId="10" fillId="0" borderId="17" xfId="0" applyNumberFormat="1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189" fontId="0" fillId="0" borderId="24" xfId="0" applyNumberFormat="1" applyFont="1" applyBorder="1" applyAlignment="1" applyProtection="1">
      <alignment/>
      <protection/>
    </xf>
    <xf numFmtId="192" fontId="0" fillId="0" borderId="25" xfId="0" applyNumberFormat="1" applyFont="1" applyBorder="1" applyAlignment="1" applyProtection="1">
      <alignment horizontal="center"/>
      <protection/>
    </xf>
    <xf numFmtId="183" fontId="7" fillId="0" borderId="24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183" fontId="7" fillId="0" borderId="26" xfId="0" applyNumberFormat="1" applyFont="1" applyBorder="1" applyAlignment="1" applyProtection="1">
      <alignment/>
      <protection/>
    </xf>
    <xf numFmtId="192" fontId="56" fillId="0" borderId="27" xfId="0" applyNumberFormat="1" applyFont="1" applyBorder="1" applyAlignment="1" applyProtection="1">
      <alignment horizontal="center"/>
      <protection/>
    </xf>
    <xf numFmtId="192" fontId="56" fillId="0" borderId="11" xfId="0" applyNumberFormat="1" applyFont="1" applyBorder="1" applyAlignment="1" applyProtection="1">
      <alignment horizontal="center"/>
      <protection/>
    </xf>
    <xf numFmtId="192" fontId="9" fillId="0" borderId="28" xfId="0" applyNumberFormat="1" applyFont="1" applyBorder="1" applyAlignment="1" applyProtection="1">
      <alignment horizontal="center"/>
      <protection/>
    </xf>
    <xf numFmtId="192" fontId="56" fillId="0" borderId="25" xfId="0" applyNumberFormat="1" applyFont="1" applyBorder="1" applyAlignment="1" applyProtection="1">
      <alignment horizontal="center"/>
      <protection/>
    </xf>
    <xf numFmtId="192" fontId="56" fillId="0" borderId="25" xfId="0" applyNumberFormat="1" applyFont="1" applyBorder="1" applyAlignment="1" applyProtection="1">
      <alignment horizontal="right"/>
      <protection/>
    </xf>
    <xf numFmtId="189" fontId="0" fillId="0" borderId="29" xfId="0" applyNumberFormat="1" applyFont="1" applyBorder="1" applyAlignment="1" applyProtection="1">
      <alignment/>
      <protection/>
    </xf>
    <xf numFmtId="192" fontId="0" fillId="0" borderId="30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192" fontId="57" fillId="0" borderId="32" xfId="0" applyNumberFormat="1" applyFont="1" applyBorder="1" applyAlignment="1" applyProtection="1">
      <alignment horizontal="center"/>
      <protection/>
    </xf>
    <xf numFmtId="192" fontId="57" fillId="0" borderId="12" xfId="0" applyNumberFormat="1" applyFont="1" applyBorder="1" applyAlignment="1" applyProtection="1">
      <alignment horizontal="center"/>
      <protection/>
    </xf>
    <xf numFmtId="192" fontId="8" fillId="0" borderId="33" xfId="0" applyNumberFormat="1" applyFont="1" applyBorder="1" applyAlignment="1" applyProtection="1">
      <alignment horizontal="center"/>
      <protection/>
    </xf>
    <xf numFmtId="192" fontId="56" fillId="0" borderId="30" xfId="0" applyNumberFormat="1" applyFont="1" applyBorder="1" applyAlignment="1" applyProtection="1">
      <alignment horizontal="center"/>
      <protection/>
    </xf>
    <xf numFmtId="192" fontId="57" fillId="0" borderId="30" xfId="0" applyNumberFormat="1" applyFont="1" applyBorder="1" applyAlignment="1" applyProtection="1">
      <alignment horizontal="right"/>
      <protection/>
    </xf>
    <xf numFmtId="183" fontId="7" fillId="0" borderId="29" xfId="0" applyNumberFormat="1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92" fontId="56" fillId="0" borderId="32" xfId="0" applyNumberFormat="1" applyFont="1" applyBorder="1" applyAlignment="1" applyProtection="1">
      <alignment horizontal="center"/>
      <protection/>
    </xf>
    <xf numFmtId="192" fontId="56" fillId="0" borderId="12" xfId="0" applyNumberFormat="1" applyFont="1" applyBorder="1" applyAlignment="1" applyProtection="1">
      <alignment horizontal="center"/>
      <protection/>
    </xf>
    <xf numFmtId="192" fontId="9" fillId="0" borderId="33" xfId="0" applyNumberFormat="1" applyFont="1" applyBorder="1" applyAlignment="1" applyProtection="1">
      <alignment horizontal="center"/>
      <protection/>
    </xf>
    <xf numFmtId="192" fontId="56" fillId="0" borderId="3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/>
      <protection/>
    </xf>
    <xf numFmtId="183" fontId="7" fillId="0" borderId="31" xfId="0" applyNumberFormat="1" applyFont="1" applyBorder="1" applyAlignment="1" applyProtection="1">
      <alignment/>
      <protection/>
    </xf>
    <xf numFmtId="189" fontId="0" fillId="0" borderId="35" xfId="0" applyNumberFormat="1" applyFont="1" applyBorder="1" applyAlignment="1" applyProtection="1">
      <alignment/>
      <protection/>
    </xf>
    <xf numFmtId="192" fontId="0" fillId="0" borderId="36" xfId="0" applyNumberFormat="1" applyFont="1" applyBorder="1" applyAlignment="1" applyProtection="1">
      <alignment horizontal="center"/>
      <protection/>
    </xf>
    <xf numFmtId="183" fontId="7" fillId="0" borderId="35" xfId="0" applyNumberFormat="1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183" fontId="7" fillId="0" borderId="37" xfId="0" applyNumberFormat="1" applyFont="1" applyBorder="1" applyAlignment="1" applyProtection="1">
      <alignment/>
      <protection/>
    </xf>
    <xf numFmtId="192" fontId="56" fillId="0" borderId="38" xfId="0" applyNumberFormat="1" applyFont="1" applyBorder="1" applyAlignment="1" applyProtection="1">
      <alignment horizontal="center"/>
      <protection/>
    </xf>
    <xf numFmtId="192" fontId="56" fillId="0" borderId="13" xfId="0" applyNumberFormat="1" applyFont="1" applyBorder="1" applyAlignment="1" applyProtection="1">
      <alignment horizontal="center"/>
      <protection/>
    </xf>
    <xf numFmtId="192" fontId="9" fillId="0" borderId="39" xfId="0" applyNumberFormat="1" applyFont="1" applyBorder="1" applyAlignment="1" applyProtection="1">
      <alignment horizontal="center"/>
      <protection/>
    </xf>
    <xf numFmtId="192" fontId="56" fillId="0" borderId="36" xfId="0" applyNumberFormat="1" applyFont="1" applyBorder="1" applyAlignment="1" applyProtection="1">
      <alignment horizontal="center"/>
      <protection/>
    </xf>
    <xf numFmtId="192" fontId="56" fillId="0" borderId="36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/>
      <protection/>
    </xf>
    <xf numFmtId="189" fontId="7" fillId="0" borderId="11" xfId="0" applyNumberFormat="1" applyFont="1" applyFill="1" applyBorder="1" applyAlignment="1" applyProtection="1">
      <alignment/>
      <protection/>
    </xf>
    <xf numFmtId="190" fontId="7" fillId="0" borderId="10" xfId="0" applyNumberFormat="1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89" fontId="7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7" fillId="34" borderId="10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189" fontId="7" fillId="34" borderId="11" xfId="0" applyNumberFormat="1" applyFont="1" applyFill="1" applyBorder="1" applyAlignment="1" applyProtection="1">
      <alignment/>
      <protection/>
    </xf>
    <xf numFmtId="190" fontId="7" fillId="34" borderId="10" xfId="0" applyNumberFormat="1" applyFont="1" applyFill="1" applyBorder="1" applyAlignment="1" applyProtection="1">
      <alignment/>
      <protection/>
    </xf>
    <xf numFmtId="9" fontId="7" fillId="34" borderId="12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0" xfId="0" applyFont="1" applyBorder="1" applyAlignment="1">
      <alignment/>
    </xf>
    <xf numFmtId="192" fontId="0" fillId="0" borderId="26" xfId="0" applyNumberFormat="1" applyFont="1" applyBorder="1" applyAlignment="1" applyProtection="1">
      <alignment horizontal="center"/>
      <protection/>
    </xf>
    <xf numFmtId="192" fontId="0" fillId="0" borderId="34" xfId="0" applyNumberFormat="1" applyFont="1" applyBorder="1" applyAlignment="1" applyProtection="1">
      <alignment horizontal="center"/>
      <protection/>
    </xf>
    <xf numFmtId="192" fontId="0" fillId="0" borderId="37" xfId="0" applyNumberFormat="1" applyFont="1" applyBorder="1" applyAlignment="1" applyProtection="1">
      <alignment horizontal="center"/>
      <protection/>
    </xf>
    <xf numFmtId="183" fontId="7" fillId="0" borderId="41" xfId="0" applyNumberFormat="1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183" fontId="7" fillId="0" borderId="32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183" fontId="7" fillId="0" borderId="38" xfId="0" applyNumberFormat="1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192" fontId="56" fillId="0" borderId="42" xfId="0" applyNumberFormat="1" applyFont="1" applyBorder="1" applyAlignment="1" applyProtection="1">
      <alignment horizontal="center"/>
      <protection/>
    </xf>
    <xf numFmtId="192" fontId="57" fillId="0" borderId="43" xfId="0" applyNumberFormat="1" applyFont="1" applyBorder="1" applyAlignment="1" applyProtection="1">
      <alignment horizontal="center"/>
      <protection/>
    </xf>
    <xf numFmtId="192" fontId="56" fillId="0" borderId="43" xfId="0" applyNumberFormat="1" applyFont="1" applyBorder="1" applyAlignment="1" applyProtection="1">
      <alignment horizontal="center"/>
      <protection/>
    </xf>
    <xf numFmtId="192" fontId="56" fillId="0" borderId="44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92" fontId="56" fillId="0" borderId="46" xfId="0" applyNumberFormat="1" applyFont="1" applyBorder="1" applyAlignment="1" applyProtection="1">
      <alignment horizontal="center"/>
      <protection/>
    </xf>
    <xf numFmtId="192" fontId="57" fillId="0" borderId="47" xfId="0" applyNumberFormat="1" applyFont="1" applyBorder="1" applyAlignment="1" applyProtection="1">
      <alignment horizontal="center"/>
      <protection/>
    </xf>
    <xf numFmtId="192" fontId="56" fillId="0" borderId="47" xfId="0" applyNumberFormat="1" applyFont="1" applyBorder="1" applyAlignment="1" applyProtection="1">
      <alignment horizontal="center"/>
      <protection/>
    </xf>
    <xf numFmtId="192" fontId="56" fillId="0" borderId="48" xfId="0" applyNumberFormat="1" applyFont="1" applyBorder="1" applyAlignment="1" applyProtection="1">
      <alignment horizontal="center"/>
      <protection/>
    </xf>
    <xf numFmtId="192" fontId="9" fillId="0" borderId="25" xfId="0" applyNumberFormat="1" applyFont="1" applyBorder="1" applyAlignment="1" applyProtection="1">
      <alignment horizontal="center"/>
      <protection/>
    </xf>
    <xf numFmtId="192" fontId="9" fillId="0" borderId="30" xfId="0" applyNumberFormat="1" applyFont="1" applyBorder="1" applyAlignment="1" applyProtection="1">
      <alignment horizontal="center"/>
      <protection/>
    </xf>
    <xf numFmtId="192" fontId="9" fillId="0" borderId="36" xfId="0" applyNumberFormat="1" applyFont="1" applyBorder="1" applyAlignment="1" applyProtection="1">
      <alignment horizontal="center"/>
      <protection/>
    </xf>
    <xf numFmtId="192" fontId="56" fillId="0" borderId="24" xfId="0" applyNumberFormat="1" applyFont="1" applyBorder="1" applyAlignment="1" applyProtection="1">
      <alignment horizontal="center"/>
      <protection/>
    </xf>
    <xf numFmtId="192" fontId="56" fillId="0" borderId="29" xfId="0" applyNumberFormat="1" applyFont="1" applyBorder="1" applyAlignment="1" applyProtection="1">
      <alignment horizontal="center"/>
      <protection/>
    </xf>
    <xf numFmtId="192" fontId="56" fillId="0" borderId="35" xfId="0" applyNumberFormat="1" applyFont="1" applyBorder="1" applyAlignment="1" applyProtection="1">
      <alignment horizontal="center"/>
      <protection/>
    </xf>
    <xf numFmtId="192" fontId="56" fillId="0" borderId="28" xfId="0" applyNumberFormat="1" applyFont="1" applyBorder="1" applyAlignment="1" applyProtection="1">
      <alignment horizontal="right"/>
      <protection/>
    </xf>
    <xf numFmtId="192" fontId="57" fillId="0" borderId="33" xfId="0" applyNumberFormat="1" applyFont="1" applyBorder="1" applyAlignment="1" applyProtection="1">
      <alignment horizontal="right"/>
      <protection/>
    </xf>
    <xf numFmtId="192" fontId="56" fillId="0" borderId="33" xfId="0" applyNumberFormat="1" applyFont="1" applyBorder="1" applyAlignment="1" applyProtection="1">
      <alignment horizontal="right"/>
      <protection/>
    </xf>
    <xf numFmtId="192" fontId="56" fillId="0" borderId="39" xfId="0" applyNumberFormat="1" applyFont="1" applyBorder="1" applyAlignment="1" applyProtection="1">
      <alignment horizontal="right"/>
      <protection/>
    </xf>
    <xf numFmtId="182" fontId="0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49" xfId="0" applyFont="1" applyBorder="1" applyAlignment="1" applyProtection="1">
      <alignment horizontal="center"/>
      <protection/>
    </xf>
    <xf numFmtId="182" fontId="0" fillId="0" borderId="45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82" fontId="0" fillId="0" borderId="12" xfId="0" applyNumberFormat="1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92" fontId="0" fillId="0" borderId="24" xfId="0" applyNumberFormat="1" applyFont="1" applyBorder="1" applyAlignment="1" applyProtection="1">
      <alignment horizontal="center"/>
      <protection/>
    </xf>
    <xf numFmtId="192" fontId="0" fillId="0" borderId="29" xfId="0" applyNumberFormat="1" applyFont="1" applyBorder="1" applyAlignment="1" applyProtection="1">
      <alignment horizontal="center"/>
      <protection/>
    </xf>
    <xf numFmtId="192" fontId="8" fillId="0" borderId="30" xfId="0" applyNumberFormat="1" applyFont="1" applyBorder="1" applyAlignment="1" applyProtection="1">
      <alignment horizontal="center"/>
      <protection/>
    </xf>
    <xf numFmtId="192" fontId="0" fillId="0" borderId="35" xfId="0" applyNumberFormat="1" applyFont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189" fontId="7" fillId="0" borderId="48" xfId="0" applyNumberFormat="1" applyFont="1" applyFill="1" applyBorder="1" applyAlignment="1" applyProtection="1">
      <alignment horizontal="center"/>
      <protection/>
    </xf>
    <xf numFmtId="189" fontId="7" fillId="0" borderId="39" xfId="0" applyNumberFormat="1" applyFon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 horizontal="center" vertical="center"/>
      <protection/>
    </xf>
    <xf numFmtId="0" fontId="50" fillId="0" borderId="49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50" fillId="0" borderId="50" xfId="0" applyFont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left"/>
      <protection/>
    </xf>
    <xf numFmtId="0" fontId="7" fillId="0" borderId="54" xfId="0" applyFont="1" applyFill="1" applyBorder="1" applyAlignment="1" applyProtection="1">
      <alignment horizontal="left"/>
      <protection/>
    </xf>
    <xf numFmtId="3" fontId="0" fillId="0" borderId="37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3" fontId="56" fillId="0" borderId="32" xfId="0" applyNumberFormat="1" applyFont="1" applyBorder="1" applyAlignment="1" applyProtection="1">
      <alignment horizontal="center"/>
      <protection/>
    </xf>
    <xf numFmtId="3" fontId="56" fillId="0" borderId="10" xfId="0" applyNumberFormat="1" applyFont="1" applyBorder="1" applyAlignment="1" applyProtection="1">
      <alignment horizontal="center"/>
      <protection/>
    </xf>
    <xf numFmtId="3" fontId="56" fillId="0" borderId="12" xfId="0" applyNumberFormat="1" applyFont="1" applyBorder="1" applyAlignment="1" applyProtection="1">
      <alignment horizontal="center"/>
      <protection/>
    </xf>
    <xf numFmtId="0" fontId="56" fillId="0" borderId="55" xfId="0" applyFont="1" applyBorder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56" fillId="0" borderId="31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56" fillId="0" borderId="20" xfId="0" applyFont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left"/>
      <protection/>
    </xf>
    <xf numFmtId="0" fontId="7" fillId="0" borderId="57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3" fontId="56" fillId="0" borderId="38" xfId="0" applyNumberFormat="1" applyFont="1" applyBorder="1" applyAlignment="1" applyProtection="1">
      <alignment horizontal="center"/>
      <protection/>
    </xf>
    <xf numFmtId="3" fontId="56" fillId="0" borderId="50" xfId="0" applyNumberFormat="1" applyFont="1" applyBorder="1" applyAlignment="1" applyProtection="1">
      <alignment horizontal="center"/>
      <protection/>
    </xf>
    <xf numFmtId="3" fontId="56" fillId="0" borderId="13" xfId="0" applyNumberFormat="1" applyFont="1" applyBorder="1" applyAlignment="1" applyProtection="1">
      <alignment horizontal="center"/>
      <protection/>
    </xf>
    <xf numFmtId="3" fontId="56" fillId="0" borderId="41" xfId="0" applyNumberFormat="1" applyFont="1" applyBorder="1" applyAlignment="1" applyProtection="1">
      <alignment horizontal="center"/>
      <protection/>
    </xf>
    <xf numFmtId="3" fontId="56" fillId="0" borderId="49" xfId="0" applyNumberFormat="1" applyFont="1" applyBorder="1" applyAlignment="1" applyProtection="1">
      <alignment horizontal="center"/>
      <protection/>
    </xf>
    <xf numFmtId="3" fontId="56" fillId="0" borderId="45" xfId="0" applyNumberFormat="1" applyFont="1" applyBorder="1" applyAlignment="1" applyProtection="1">
      <alignment horizontal="center"/>
      <protection/>
    </xf>
    <xf numFmtId="0" fontId="56" fillId="0" borderId="55" xfId="0" applyFont="1" applyFill="1" applyBorder="1" applyAlignment="1" applyProtection="1">
      <alignment horizontal="left"/>
      <protection/>
    </xf>
    <xf numFmtId="0" fontId="56" fillId="0" borderId="14" xfId="0" applyFont="1" applyFill="1" applyBorder="1" applyAlignment="1" applyProtection="1">
      <alignment horizontal="left"/>
      <protection/>
    </xf>
    <xf numFmtId="0" fontId="56" fillId="0" borderId="16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89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5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67" xfId="0" applyFont="1" applyFill="1" applyBorder="1" applyAlignment="1" applyProtection="1">
      <alignment horizontal="left"/>
      <protection/>
    </xf>
    <xf numFmtId="0" fontId="0" fillId="0" borderId="68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33" borderId="0" xfId="45" applyFill="1" applyBorder="1" applyAlignment="1" applyProtection="1">
      <alignment horizontal="left"/>
      <protection/>
    </xf>
    <xf numFmtId="0" fontId="1" fillId="33" borderId="20" xfId="45" applyFill="1" applyBorder="1" applyAlignment="1" applyProtection="1">
      <alignment horizontal="left"/>
      <protection/>
    </xf>
    <xf numFmtId="0" fontId="6" fillId="0" borderId="62" xfId="0" applyFont="1" applyBorder="1" applyAlignment="1" applyProtection="1">
      <alignment horizontal="left"/>
      <protection/>
    </xf>
    <xf numFmtId="0" fontId="6" fillId="0" borderId="51" xfId="0" applyFont="1" applyBorder="1" applyAlignment="1" applyProtection="1">
      <alignment horizontal="left"/>
      <protection/>
    </xf>
    <xf numFmtId="0" fontId="7" fillId="33" borderId="51" xfId="0" applyFont="1" applyFill="1" applyBorder="1" applyAlignment="1" applyProtection="1">
      <alignment horizontal="left"/>
      <protection/>
    </xf>
    <xf numFmtId="0" fontId="7" fillId="33" borderId="63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6" fillId="0" borderId="5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54" fillId="0" borderId="52" xfId="0" applyFont="1" applyBorder="1" applyAlignment="1" applyProtection="1">
      <alignment horizontal="center"/>
      <protection/>
    </xf>
    <xf numFmtId="0" fontId="54" fillId="0" borderId="54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left"/>
      <protection locked="0"/>
    </xf>
    <xf numFmtId="0" fontId="0" fillId="33" borderId="50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/>
    </xf>
    <xf numFmtId="0" fontId="0" fillId="0" borderId="70" xfId="0" applyFont="1" applyBorder="1" applyAlignment="1" applyProtection="1">
      <alignment horizontal="left"/>
      <protection/>
    </xf>
    <xf numFmtId="189" fontId="7" fillId="33" borderId="71" xfId="0" applyNumberFormat="1" applyFont="1" applyFill="1" applyBorder="1" applyAlignment="1" applyProtection="1">
      <alignment horizontal="center"/>
      <protection locked="0"/>
    </xf>
    <xf numFmtId="189" fontId="7" fillId="33" borderId="72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0" fontId="7" fillId="0" borderId="69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1" fillId="33" borderId="0" xfId="45" applyFill="1" applyBorder="1" applyAlignment="1" applyProtection="1">
      <alignment horizontal="left"/>
      <protection locked="0"/>
    </xf>
    <xf numFmtId="0" fontId="7" fillId="33" borderId="51" xfId="0" applyFont="1" applyFill="1" applyBorder="1" applyAlignment="1" applyProtection="1">
      <alignment horizontal="left"/>
      <protection locked="0"/>
    </xf>
    <xf numFmtId="0" fontId="7" fillId="33" borderId="63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189" fontId="7" fillId="33" borderId="50" xfId="0" applyNumberFormat="1" applyFont="1" applyFill="1" applyBorder="1" applyAlignment="1" applyProtection="1">
      <alignment horizontal="center"/>
      <protection locked="0"/>
    </xf>
    <xf numFmtId="189" fontId="7" fillId="33" borderId="13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189" fontId="7" fillId="34" borderId="48" xfId="0" applyNumberFormat="1" applyFont="1" applyFill="1" applyBorder="1" applyAlignment="1" applyProtection="1">
      <alignment horizontal="center"/>
      <protection/>
    </xf>
    <xf numFmtId="189" fontId="7" fillId="34" borderId="3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0</xdr:row>
      <xdr:rowOff>200025</xdr:rowOff>
    </xdr:from>
    <xdr:to>
      <xdr:col>15</xdr:col>
      <xdr:colOff>0</xdr:colOff>
      <xdr:row>6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00025"/>
          <a:ext cx="3181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44</xdr:row>
      <xdr:rowOff>9525</xdr:rowOff>
    </xdr:from>
    <xdr:to>
      <xdr:col>15</xdr:col>
      <xdr:colOff>0</xdr:colOff>
      <xdr:row>48</xdr:row>
      <xdr:rowOff>142875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59142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1</xdr:row>
      <xdr:rowOff>9525</xdr:rowOff>
    </xdr:from>
    <xdr:to>
      <xdr:col>14</xdr:col>
      <xdr:colOff>923925</xdr:colOff>
      <xdr:row>6</xdr:row>
      <xdr:rowOff>38100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41</xdr:row>
      <xdr:rowOff>19050</xdr:rowOff>
    </xdr:from>
    <xdr:to>
      <xdr:col>15</xdr:col>
      <xdr:colOff>0</xdr:colOff>
      <xdr:row>46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82942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1</xdr:row>
      <xdr:rowOff>19050</xdr:rowOff>
    </xdr:from>
    <xdr:to>
      <xdr:col>15</xdr:col>
      <xdr:colOff>0</xdr:colOff>
      <xdr:row>6</xdr:row>
      <xdr:rowOff>28575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1907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40</xdr:row>
      <xdr:rowOff>9525</xdr:rowOff>
    </xdr:from>
    <xdr:to>
      <xdr:col>14</xdr:col>
      <xdr:colOff>933450</xdr:colOff>
      <xdr:row>44</xdr:row>
      <xdr:rowOff>142875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5797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2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2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hyperlink" Target="mailto:bartbaaten@home.nl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tbaaten@home.nl" TargetMode="External" /><Relationship Id="rId2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hyperlink" Target="../AppData/Local/Ron%20Ecodrive/AppData/Local/Microsoft/Windows/Temporary%20Internet%20Files/Content.IE5/0YQ6DL2G/Terugverdientijd%20schema%20Dienst%20V&amp;O%2010-11.xls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1" max="1" width="9.140625" style="9" customWidth="1"/>
    <col min="2" max="2" width="6.28125" style="9" customWidth="1"/>
    <col min="3" max="3" width="9.421875" style="9" customWidth="1"/>
    <col min="4" max="4" width="12.57421875" style="9" customWidth="1"/>
    <col min="5" max="5" width="6.140625" style="9" customWidth="1"/>
    <col min="6" max="6" width="8.57421875" style="9" customWidth="1"/>
    <col min="7" max="7" width="10.421875" style="9" customWidth="1"/>
    <col min="8" max="8" width="5.57421875" style="9" customWidth="1"/>
    <col min="9" max="9" width="8.28125" style="9" customWidth="1"/>
    <col min="10" max="10" width="11.00390625" style="10" customWidth="1"/>
    <col min="11" max="11" width="10.00390625" style="10" customWidth="1"/>
    <col min="12" max="12" width="10.140625" style="10" customWidth="1"/>
    <col min="13" max="13" width="11.57421875" style="10" customWidth="1"/>
    <col min="14" max="14" width="10.421875" style="10" customWidth="1"/>
    <col min="15" max="15" width="14.421875" style="10" customWidth="1"/>
    <col min="16" max="17" width="11.28125" style="9" bestFit="1" customWidth="1"/>
    <col min="18" max="16384" width="9.140625" style="9" customWidth="1"/>
  </cols>
  <sheetData>
    <row r="1" spans="1:7" ht="17.25" customHeight="1">
      <c r="A1" s="197" t="s">
        <v>49</v>
      </c>
      <c r="B1" s="197"/>
      <c r="C1" s="197"/>
      <c r="D1" s="197"/>
      <c r="E1" s="197"/>
      <c r="F1" s="197"/>
      <c r="G1" s="197"/>
    </row>
    <row r="2" spans="1:16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32"/>
      <c r="K2" s="12"/>
      <c r="L2" s="12"/>
      <c r="M2" s="12"/>
      <c r="N2" s="12"/>
      <c r="O2" s="12"/>
      <c r="P2" s="133"/>
    </row>
    <row r="3" spans="1:16" ht="15.75">
      <c r="A3" s="244" t="s">
        <v>24</v>
      </c>
      <c r="B3" s="245"/>
      <c r="C3" s="245"/>
      <c r="D3" s="269"/>
      <c r="E3" s="269"/>
      <c r="F3" s="269"/>
      <c r="G3" s="270"/>
      <c r="H3" s="11"/>
      <c r="I3" s="11"/>
      <c r="J3" s="12"/>
      <c r="K3" s="12"/>
      <c r="L3" s="12"/>
      <c r="M3" s="12"/>
      <c r="N3" s="12"/>
      <c r="O3" s="12"/>
      <c r="P3" s="133"/>
    </row>
    <row r="4" spans="1:16" ht="12" customHeight="1">
      <c r="A4" s="227"/>
      <c r="B4" s="228"/>
      <c r="C4" s="228"/>
      <c r="D4" s="228"/>
      <c r="E4" s="228"/>
      <c r="F4" s="228"/>
      <c r="G4" s="229"/>
      <c r="H4" s="11"/>
      <c r="I4" s="11"/>
      <c r="J4" s="12"/>
      <c r="K4" s="12"/>
      <c r="L4" s="12"/>
      <c r="M4" s="12"/>
      <c r="N4" s="12"/>
      <c r="O4" s="12"/>
      <c r="P4" s="133"/>
    </row>
    <row r="5" spans="1:16" ht="15.75">
      <c r="A5" s="230" t="s">
        <v>23</v>
      </c>
      <c r="B5" s="231"/>
      <c r="C5" s="231"/>
      <c r="D5" s="271"/>
      <c r="E5" s="271"/>
      <c r="F5" s="271"/>
      <c r="G5" s="272"/>
      <c r="H5" s="11"/>
      <c r="I5" s="11"/>
      <c r="J5" s="12"/>
      <c r="K5" s="12"/>
      <c r="L5" s="12"/>
      <c r="M5" s="12"/>
      <c r="N5" s="12"/>
      <c r="O5" s="12"/>
      <c r="P5" s="133"/>
    </row>
    <row r="6" spans="1:16" ht="12" customHeight="1">
      <c r="A6" s="227"/>
      <c r="B6" s="228"/>
      <c r="C6" s="228"/>
      <c r="D6" s="228"/>
      <c r="E6" s="228"/>
      <c r="F6" s="228"/>
      <c r="G6" s="229"/>
      <c r="H6" s="11"/>
      <c r="I6" s="11"/>
      <c r="J6" s="12"/>
      <c r="K6" s="12"/>
      <c r="L6" s="12"/>
      <c r="M6" s="12"/>
      <c r="N6" s="12"/>
      <c r="O6" s="12"/>
      <c r="P6" s="133"/>
    </row>
    <row r="7" spans="1:16" ht="16.5" thickBot="1">
      <c r="A7" s="230" t="s">
        <v>62</v>
      </c>
      <c r="B7" s="231"/>
      <c r="C7" s="231"/>
      <c r="D7" s="273"/>
      <c r="E7" s="271"/>
      <c r="F7" s="271"/>
      <c r="G7" s="272"/>
      <c r="H7" s="11"/>
      <c r="I7" s="11"/>
      <c r="J7" s="12"/>
      <c r="K7" s="12"/>
      <c r="L7" s="12"/>
      <c r="M7" s="12"/>
      <c r="N7" s="12"/>
      <c r="O7" s="12"/>
      <c r="P7" s="133"/>
    </row>
    <row r="8" spans="1:16" ht="14.25" customHeight="1">
      <c r="A8" s="227"/>
      <c r="B8" s="228"/>
      <c r="C8" s="228"/>
      <c r="D8" s="228"/>
      <c r="E8" s="228"/>
      <c r="F8" s="228"/>
      <c r="G8" s="229"/>
      <c r="H8" s="11"/>
      <c r="I8" s="11"/>
      <c r="J8" s="159" t="s">
        <v>68</v>
      </c>
      <c r="K8" s="160"/>
      <c r="L8" s="160"/>
      <c r="M8" s="160"/>
      <c r="N8" s="134" t="s">
        <v>69</v>
      </c>
      <c r="O8" s="135">
        <v>2.64</v>
      </c>
      <c r="P8" s="133"/>
    </row>
    <row r="9" spans="1:16" ht="16.5" thickBot="1">
      <c r="A9" s="234" t="s">
        <v>32</v>
      </c>
      <c r="B9" s="235"/>
      <c r="C9" s="235"/>
      <c r="D9" s="274"/>
      <c r="E9" s="274"/>
      <c r="F9" s="274"/>
      <c r="G9" s="275"/>
      <c r="H9" s="14"/>
      <c r="I9" s="14"/>
      <c r="J9" s="161"/>
      <c r="K9" s="162"/>
      <c r="L9" s="162"/>
      <c r="M9" s="162"/>
      <c r="N9" s="136" t="s">
        <v>70</v>
      </c>
      <c r="O9" s="137">
        <v>2.392</v>
      </c>
      <c r="P9" s="30"/>
    </row>
    <row r="10" spans="1:16" ht="15.75">
      <c r="A10" s="13"/>
      <c r="B10" s="13"/>
      <c r="C10" s="13"/>
      <c r="D10" s="16"/>
      <c r="E10" s="16"/>
      <c r="F10" s="16"/>
      <c r="G10" s="16"/>
      <c r="H10" s="14"/>
      <c r="I10" s="14"/>
      <c r="J10" s="161"/>
      <c r="K10" s="162"/>
      <c r="L10" s="162"/>
      <c r="M10" s="162"/>
      <c r="N10" s="136" t="s">
        <v>71</v>
      </c>
      <c r="O10" s="137">
        <v>1.665</v>
      </c>
      <c r="P10" s="30"/>
    </row>
    <row r="11" spans="1:16" ht="16.5" thickBot="1">
      <c r="A11" s="13"/>
      <c r="B11" s="13"/>
      <c r="C11" s="13"/>
      <c r="D11" s="16"/>
      <c r="E11" s="16"/>
      <c r="F11" s="16"/>
      <c r="G11" s="16"/>
      <c r="H11" s="14"/>
      <c r="I11" s="14"/>
      <c r="J11" s="163"/>
      <c r="K11" s="164"/>
      <c r="L11" s="164"/>
      <c r="M11" s="164"/>
      <c r="N11" s="138" t="s">
        <v>74</v>
      </c>
      <c r="O11" s="131"/>
      <c r="P11" s="30"/>
    </row>
    <row r="12" spans="1:16" ht="15.75" customHeight="1" thickBot="1">
      <c r="A12" s="17"/>
      <c r="B12" s="14"/>
      <c r="C12" s="14"/>
      <c r="D12" s="18"/>
      <c r="E12" s="18"/>
      <c r="F12" s="18"/>
      <c r="G12" s="18"/>
      <c r="H12" s="14"/>
      <c r="I12" s="14"/>
      <c r="J12" s="15"/>
      <c r="K12" s="15"/>
      <c r="L12" s="15"/>
      <c r="M12" s="15"/>
      <c r="N12" s="15"/>
      <c r="O12" s="15"/>
      <c r="P12" s="30"/>
    </row>
    <row r="13" spans="1:16" ht="12.75">
      <c r="A13" s="205" t="s">
        <v>5</v>
      </c>
      <c r="B13" s="213"/>
      <c r="C13" s="213"/>
      <c r="D13" s="206"/>
      <c r="E13" s="14"/>
      <c r="F13" s="14"/>
      <c r="G13" s="217" t="s">
        <v>12</v>
      </c>
      <c r="H13" s="218"/>
      <c r="I13" s="218"/>
      <c r="J13" s="218"/>
      <c r="K13" s="218"/>
      <c r="L13" s="218"/>
      <c r="M13" s="219"/>
      <c r="N13" s="14"/>
      <c r="O13" s="14"/>
      <c r="P13" s="30"/>
    </row>
    <row r="14" spans="1:16" ht="13.5" thickBot="1">
      <c r="A14" s="214"/>
      <c r="B14" s="215"/>
      <c r="C14" s="215"/>
      <c r="D14" s="216"/>
      <c r="E14" s="14"/>
      <c r="F14" s="14"/>
      <c r="G14" s="220" t="s">
        <v>63</v>
      </c>
      <c r="H14" s="221"/>
      <c r="I14" s="221"/>
      <c r="J14" s="221"/>
      <c r="K14" s="221"/>
      <c r="L14" s="221"/>
      <c r="M14" s="268"/>
      <c r="N14" s="14"/>
      <c r="O14" s="14"/>
      <c r="P14" s="30"/>
    </row>
    <row r="15" spans="1:17" ht="12.75">
      <c r="A15" s="172" t="s">
        <v>11</v>
      </c>
      <c r="B15" s="173"/>
      <c r="C15" s="2"/>
      <c r="D15" s="19" t="s">
        <v>27</v>
      </c>
      <c r="E15" s="20"/>
      <c r="F15" s="14"/>
      <c r="G15" s="223" t="s">
        <v>26</v>
      </c>
      <c r="H15" s="224"/>
      <c r="I15" s="224"/>
      <c r="J15" s="5"/>
      <c r="K15" s="18"/>
      <c r="L15" s="18"/>
      <c r="M15" s="18"/>
      <c r="N15" s="14"/>
      <c r="P15" s="139"/>
      <c r="Q15" s="133"/>
    </row>
    <row r="16" spans="1:17" ht="12.75">
      <c r="A16" s="172" t="s">
        <v>10</v>
      </c>
      <c r="B16" s="173"/>
      <c r="C16" s="3"/>
      <c r="D16" s="19" t="s">
        <v>28</v>
      </c>
      <c r="E16" s="14"/>
      <c r="F16" s="14"/>
      <c r="G16" s="174" t="s">
        <v>13</v>
      </c>
      <c r="H16" s="175"/>
      <c r="I16" s="175"/>
      <c r="J16" s="81">
        <v>0.06</v>
      </c>
      <c r="K16" s="18"/>
      <c r="L16" s="15"/>
      <c r="M16" s="15"/>
      <c r="N16" s="14"/>
      <c r="O16" s="14"/>
      <c r="P16" s="139"/>
      <c r="Q16" s="133"/>
    </row>
    <row r="17" spans="1:17" ht="12.75">
      <c r="A17" s="172" t="s">
        <v>14</v>
      </c>
      <c r="B17" s="173"/>
      <c r="C17" s="4"/>
      <c r="D17" s="19" t="s">
        <v>29</v>
      </c>
      <c r="E17" s="14"/>
      <c r="F17" s="14"/>
      <c r="G17" s="174" t="s">
        <v>15</v>
      </c>
      <c r="H17" s="175"/>
      <c r="I17" s="175"/>
      <c r="J17" s="81">
        <v>0.11</v>
      </c>
      <c r="K17" s="18"/>
      <c r="L17" s="18"/>
      <c r="M17" s="15"/>
      <c r="N17" s="14"/>
      <c r="O17" s="14"/>
      <c r="P17" s="139"/>
      <c r="Q17" s="133"/>
    </row>
    <row r="18" spans="1:17" ht="13.5" customHeight="1">
      <c r="A18" s="259" t="s">
        <v>37</v>
      </c>
      <c r="B18" s="260"/>
      <c r="C18" s="261">
        <v>1170</v>
      </c>
      <c r="D18" s="262"/>
      <c r="E18" s="14"/>
      <c r="F18" s="14"/>
      <c r="G18" s="174" t="s">
        <v>35</v>
      </c>
      <c r="H18" s="175"/>
      <c r="I18" s="175"/>
      <c r="J18" s="6"/>
      <c r="K18" s="18"/>
      <c r="L18" s="18"/>
      <c r="M18" s="15"/>
      <c r="N18" s="14"/>
      <c r="O18" s="14"/>
      <c r="P18" s="139"/>
      <c r="Q18" s="133"/>
    </row>
    <row r="19" spans="1:17" ht="19.5" customHeight="1" thickBot="1">
      <c r="A19" s="257" t="s">
        <v>72</v>
      </c>
      <c r="B19" s="258"/>
      <c r="C19" s="157">
        <v>1</v>
      </c>
      <c r="D19" s="158"/>
      <c r="E19" s="14"/>
      <c r="F19" s="14"/>
      <c r="G19" s="153" t="s">
        <v>30</v>
      </c>
      <c r="H19" s="154"/>
      <c r="I19" s="154"/>
      <c r="J19" s="7"/>
      <c r="K19" s="18"/>
      <c r="L19" s="18"/>
      <c r="M19" s="15"/>
      <c r="N19" s="14"/>
      <c r="O19" s="14"/>
      <c r="P19" s="139"/>
      <c r="Q19" s="133"/>
    </row>
    <row r="20" spans="1:17" ht="15.75" customHeight="1">
      <c r="A20" s="14"/>
      <c r="B20" s="14"/>
      <c r="D20" s="14"/>
      <c r="E20" s="14"/>
      <c r="F20" s="14"/>
      <c r="L20" s="21"/>
      <c r="M20" s="18"/>
      <c r="N20" s="140"/>
      <c r="O20" s="18"/>
      <c r="P20" s="139"/>
      <c r="Q20" s="133"/>
    </row>
    <row r="21" spans="1:16" ht="15" customHeight="1" thickBot="1">
      <c r="A21" s="14"/>
      <c r="B21" s="14"/>
      <c r="C21" s="21"/>
      <c r="D21" s="14"/>
      <c r="E21" s="14"/>
      <c r="F21" s="18"/>
      <c r="G21" s="18"/>
      <c r="H21" s="21"/>
      <c r="I21" s="18"/>
      <c r="J21" s="21"/>
      <c r="K21" s="18"/>
      <c r="L21" s="22"/>
      <c r="M21" s="18"/>
      <c r="N21" s="18"/>
      <c r="O21" s="15"/>
      <c r="P21" s="30"/>
    </row>
    <row r="22" spans="1:15" s="133" customFormat="1" ht="12.75">
      <c r="A22" s="249"/>
      <c r="B22" s="250"/>
      <c r="C22" s="23" t="s">
        <v>33</v>
      </c>
      <c r="D22" s="24" t="s">
        <v>36</v>
      </c>
      <c r="E22" s="264" t="s">
        <v>39</v>
      </c>
      <c r="F22" s="264"/>
      <c r="G22" s="24" t="s">
        <v>34</v>
      </c>
      <c r="H22" s="263" t="s">
        <v>43</v>
      </c>
      <c r="I22" s="264"/>
      <c r="J22" s="246" t="s">
        <v>48</v>
      </c>
      <c r="K22" s="247"/>
      <c r="L22" s="25" t="s">
        <v>17</v>
      </c>
      <c r="M22" s="26" t="s">
        <v>47</v>
      </c>
      <c r="N22" s="26" t="s">
        <v>20</v>
      </c>
      <c r="O22" s="26" t="s">
        <v>18</v>
      </c>
    </row>
    <row r="23" spans="1:15" s="133" customFormat="1" ht="13.5" thickBot="1">
      <c r="A23" s="251"/>
      <c r="B23" s="252"/>
      <c r="C23" s="27" t="s">
        <v>31</v>
      </c>
      <c r="D23" s="28"/>
      <c r="E23" s="29" t="s">
        <v>41</v>
      </c>
      <c r="F23" s="30"/>
      <c r="G23" s="31" t="s">
        <v>36</v>
      </c>
      <c r="H23" s="253" t="s">
        <v>38</v>
      </c>
      <c r="I23" s="254"/>
      <c r="J23" s="32" t="s">
        <v>44</v>
      </c>
      <c r="K23" s="33" t="s">
        <v>45</v>
      </c>
      <c r="L23" s="34" t="s">
        <v>57</v>
      </c>
      <c r="M23" s="35" t="s">
        <v>46</v>
      </c>
      <c r="N23" s="35" t="s">
        <v>19</v>
      </c>
      <c r="O23" s="35" t="s">
        <v>21</v>
      </c>
    </row>
    <row r="24" spans="1:16" s="133" customFormat="1" ht="13.5" thickBot="1">
      <c r="A24" s="265" t="s">
        <v>0</v>
      </c>
      <c r="B24" s="266"/>
      <c r="C24" s="36" t="e">
        <f>SUM(C15/C17)*C16</f>
        <v>#DIV/0!</v>
      </c>
      <c r="D24" s="37"/>
      <c r="E24" s="248" t="s">
        <v>40</v>
      </c>
      <c r="F24" s="248"/>
      <c r="G24" s="31" t="s">
        <v>42</v>
      </c>
      <c r="H24" s="255"/>
      <c r="I24" s="256"/>
      <c r="J24" s="38"/>
      <c r="K24" s="39" t="s">
        <v>13</v>
      </c>
      <c r="L24" s="40"/>
      <c r="M24" s="35" t="s">
        <v>16</v>
      </c>
      <c r="N24" s="35"/>
      <c r="O24" s="35" t="s">
        <v>22</v>
      </c>
      <c r="P24" s="141"/>
    </row>
    <row r="25" spans="1:15" s="133" customFormat="1" ht="12.75">
      <c r="A25" s="203" t="s">
        <v>9</v>
      </c>
      <c r="B25" s="267"/>
      <c r="C25" s="41"/>
      <c r="D25" s="100" t="e">
        <f>SUM(C24*17%)</f>
        <v>#DIV/0!</v>
      </c>
      <c r="E25" s="103" t="e">
        <f>$C$18/D25</f>
        <v>#DIV/0!</v>
      </c>
      <c r="F25" s="114" t="s">
        <v>4</v>
      </c>
      <c r="G25" s="142">
        <f>(J15*J16)*J17</f>
        <v>0</v>
      </c>
      <c r="H25" s="103" t="e">
        <f>SUM($C$18/(D25+G25))</f>
        <v>#DIV/0!</v>
      </c>
      <c r="I25" s="114" t="s">
        <v>4</v>
      </c>
      <c r="J25" s="110" t="e">
        <f>SUM(D25/12)</f>
        <v>#DIV/0!</v>
      </c>
      <c r="K25" s="117" t="e">
        <f>SUM(G25/12)+J25</f>
        <v>#DIV/0!</v>
      </c>
      <c r="L25" s="121" t="e">
        <f>$C$18/$J$18</f>
        <v>#DIV/0!</v>
      </c>
      <c r="M25" s="124" t="e">
        <f>SUM(K25*J18)</f>
        <v>#DIV/0!</v>
      </c>
      <c r="N25" s="49" t="e">
        <f>SUM(M25-$C$18)</f>
        <v>#DIV/0!</v>
      </c>
      <c r="O25" s="127" t="e">
        <f>SUM(N25*J19)</f>
        <v>#DIV/0!</v>
      </c>
    </row>
    <row r="26" spans="1:15" s="133" customFormat="1" ht="9" customHeight="1">
      <c r="A26" s="172"/>
      <c r="B26" s="240"/>
      <c r="C26" s="51"/>
      <c r="D26" s="101"/>
      <c r="E26" s="105"/>
      <c r="F26" s="115"/>
      <c r="G26" s="143"/>
      <c r="H26" s="105"/>
      <c r="I26" s="19"/>
      <c r="J26" s="111"/>
      <c r="K26" s="118"/>
      <c r="L26" s="144"/>
      <c r="M26" s="125"/>
      <c r="N26" s="57"/>
      <c r="O26" s="128"/>
    </row>
    <row r="27" spans="1:15" s="133" customFormat="1" ht="12.75">
      <c r="A27" s="172" t="s">
        <v>6</v>
      </c>
      <c r="B27" s="240"/>
      <c r="C27" s="51"/>
      <c r="D27" s="101" t="e">
        <f>SUM(C24*15%)</f>
        <v>#DIV/0!</v>
      </c>
      <c r="E27" s="105" t="e">
        <f aca="true" t="shared" si="0" ref="E27:E37">$C$18/D27</f>
        <v>#DIV/0!</v>
      </c>
      <c r="F27" s="115" t="s">
        <v>4</v>
      </c>
      <c r="G27" s="143">
        <f>(J15*J16)*J17</f>
        <v>0</v>
      </c>
      <c r="H27" s="105" t="e">
        <f aca="true" t="shared" si="1" ref="H27:H37">SUM($C$18/(D27+G27))</f>
        <v>#DIV/0!</v>
      </c>
      <c r="I27" s="115" t="s">
        <v>4</v>
      </c>
      <c r="J27" s="112" t="e">
        <f aca="true" t="shared" si="2" ref="J27:J37">SUM(D27/12)</f>
        <v>#DIV/0!</v>
      </c>
      <c r="K27" s="119" t="e">
        <f>SUM(G27/12)+J27</f>
        <v>#DIV/0!</v>
      </c>
      <c r="L27" s="122" t="e">
        <f>$C$18/$J$18</f>
        <v>#DIV/0!</v>
      </c>
      <c r="M27" s="125" t="e">
        <f>SUM(K27*J18)</f>
        <v>#DIV/0!</v>
      </c>
      <c r="N27" s="57" t="e">
        <f aca="true" t="shared" si="3" ref="N27:N37">SUM(M27-$C$18)</f>
        <v>#DIV/0!</v>
      </c>
      <c r="O27" s="129" t="e">
        <f>SUM(N27*J19)</f>
        <v>#DIV/0!</v>
      </c>
    </row>
    <row r="28" spans="1:15" s="133" customFormat="1" ht="9" customHeight="1">
      <c r="A28" s="172"/>
      <c r="B28" s="240"/>
      <c r="C28" s="51"/>
      <c r="D28" s="101"/>
      <c r="E28" s="105"/>
      <c r="F28" s="115"/>
      <c r="G28" s="143"/>
      <c r="H28" s="105"/>
      <c r="I28" s="115"/>
      <c r="J28" s="112"/>
      <c r="K28" s="119"/>
      <c r="L28" s="122"/>
      <c r="M28" s="125"/>
      <c r="N28" s="57"/>
      <c r="O28" s="128"/>
    </row>
    <row r="29" spans="1:15" s="133" customFormat="1" ht="12.75">
      <c r="A29" s="172" t="s">
        <v>7</v>
      </c>
      <c r="B29" s="240"/>
      <c r="C29" s="51"/>
      <c r="D29" s="101" t="e">
        <f>SUM(C24*13%)</f>
        <v>#DIV/0!</v>
      </c>
      <c r="E29" s="105" t="e">
        <f t="shared" si="0"/>
        <v>#DIV/0!</v>
      </c>
      <c r="F29" s="115" t="s">
        <v>4</v>
      </c>
      <c r="G29" s="143">
        <f>(J15*J16)*J17</f>
        <v>0</v>
      </c>
      <c r="H29" s="105" t="e">
        <f t="shared" si="1"/>
        <v>#DIV/0!</v>
      </c>
      <c r="I29" s="115" t="s">
        <v>4</v>
      </c>
      <c r="J29" s="112" t="e">
        <f t="shared" si="2"/>
        <v>#DIV/0!</v>
      </c>
      <c r="K29" s="119" t="e">
        <f>SUM(G29/12)+J29</f>
        <v>#DIV/0!</v>
      </c>
      <c r="L29" s="122" t="e">
        <f>$C$18/$J$18</f>
        <v>#DIV/0!</v>
      </c>
      <c r="M29" s="125" t="e">
        <f>SUM(K29*J18)</f>
        <v>#DIV/0!</v>
      </c>
      <c r="N29" s="57" t="e">
        <f t="shared" si="3"/>
        <v>#DIV/0!</v>
      </c>
      <c r="O29" s="129" t="e">
        <f>SUM(N29*J19)</f>
        <v>#DIV/0!</v>
      </c>
    </row>
    <row r="30" spans="1:15" s="133" customFormat="1" ht="9" customHeight="1">
      <c r="A30" s="172"/>
      <c r="B30" s="240"/>
      <c r="C30" s="51"/>
      <c r="D30" s="101"/>
      <c r="E30" s="105"/>
      <c r="F30" s="115"/>
      <c r="G30" s="143"/>
      <c r="H30" s="105"/>
      <c r="I30" s="115"/>
      <c r="J30" s="112"/>
      <c r="K30" s="119"/>
      <c r="L30" s="122"/>
      <c r="M30" s="125"/>
      <c r="N30" s="57"/>
      <c r="O30" s="129"/>
    </row>
    <row r="31" spans="1:15" s="133" customFormat="1" ht="12.75">
      <c r="A31" s="172" t="s">
        <v>1</v>
      </c>
      <c r="B31" s="240"/>
      <c r="C31" s="51"/>
      <c r="D31" s="101" t="e">
        <f>SUM(C24*11%)</f>
        <v>#DIV/0!</v>
      </c>
      <c r="E31" s="105" t="e">
        <f t="shared" si="0"/>
        <v>#DIV/0!</v>
      </c>
      <c r="F31" s="115" t="s">
        <v>4</v>
      </c>
      <c r="G31" s="143">
        <f>(J15*J16)*J17</f>
        <v>0</v>
      </c>
      <c r="H31" s="105" t="e">
        <f t="shared" si="1"/>
        <v>#DIV/0!</v>
      </c>
      <c r="I31" s="115" t="s">
        <v>4</v>
      </c>
      <c r="J31" s="112" t="e">
        <f t="shared" si="2"/>
        <v>#DIV/0!</v>
      </c>
      <c r="K31" s="119" t="e">
        <f>SUM(G31/12)+J31</f>
        <v>#DIV/0!</v>
      </c>
      <c r="L31" s="122" t="e">
        <f>$C$18/$J$18</f>
        <v>#DIV/0!</v>
      </c>
      <c r="M31" s="125" t="e">
        <f>SUM(K31*J18)</f>
        <v>#DIV/0!</v>
      </c>
      <c r="N31" s="57" t="e">
        <f t="shared" si="3"/>
        <v>#DIV/0!</v>
      </c>
      <c r="O31" s="129" t="e">
        <f>SUM(N31*J19)</f>
        <v>#DIV/0!</v>
      </c>
    </row>
    <row r="32" spans="1:15" s="133" customFormat="1" ht="9" customHeight="1">
      <c r="A32" s="172"/>
      <c r="B32" s="240"/>
      <c r="C32" s="51"/>
      <c r="D32" s="101"/>
      <c r="E32" s="105"/>
      <c r="F32" s="115"/>
      <c r="G32" s="143"/>
      <c r="H32" s="105"/>
      <c r="I32" s="115"/>
      <c r="J32" s="112"/>
      <c r="K32" s="119"/>
      <c r="L32" s="122"/>
      <c r="M32" s="125"/>
      <c r="N32" s="57"/>
      <c r="O32" s="129"/>
    </row>
    <row r="33" spans="1:15" s="133" customFormat="1" ht="12.75">
      <c r="A33" s="172" t="s">
        <v>2</v>
      </c>
      <c r="B33" s="240"/>
      <c r="C33" s="51"/>
      <c r="D33" s="101" t="e">
        <f>SUM(C24*9%)</f>
        <v>#DIV/0!</v>
      </c>
      <c r="E33" s="105" t="e">
        <f t="shared" si="0"/>
        <v>#DIV/0!</v>
      </c>
      <c r="F33" s="115" t="s">
        <v>4</v>
      </c>
      <c r="G33" s="143">
        <f>(J15*J16)*J17</f>
        <v>0</v>
      </c>
      <c r="H33" s="105" t="e">
        <f t="shared" si="1"/>
        <v>#DIV/0!</v>
      </c>
      <c r="I33" s="115" t="s">
        <v>4</v>
      </c>
      <c r="J33" s="112" t="e">
        <f t="shared" si="2"/>
        <v>#DIV/0!</v>
      </c>
      <c r="K33" s="119" t="e">
        <f>SUM(G33/12)+J33</f>
        <v>#DIV/0!</v>
      </c>
      <c r="L33" s="122" t="e">
        <f>$C$18/$J$18</f>
        <v>#DIV/0!</v>
      </c>
      <c r="M33" s="125" t="e">
        <f>SUM(K33*J18)</f>
        <v>#DIV/0!</v>
      </c>
      <c r="N33" s="57" t="e">
        <f t="shared" si="3"/>
        <v>#DIV/0!</v>
      </c>
      <c r="O33" s="129" t="e">
        <f>SUM(N33*J19)</f>
        <v>#DIV/0!</v>
      </c>
    </row>
    <row r="34" spans="1:15" s="133" customFormat="1" ht="9" customHeight="1">
      <c r="A34" s="172"/>
      <c r="B34" s="240"/>
      <c r="C34" s="51"/>
      <c r="D34" s="101"/>
      <c r="E34" s="105"/>
      <c r="F34" s="115"/>
      <c r="G34" s="143"/>
      <c r="H34" s="105"/>
      <c r="I34" s="115"/>
      <c r="J34" s="112"/>
      <c r="K34" s="119"/>
      <c r="L34" s="122"/>
      <c r="M34" s="125"/>
      <c r="N34" s="57"/>
      <c r="O34" s="129"/>
    </row>
    <row r="35" spans="1:15" s="133" customFormat="1" ht="12.75">
      <c r="A35" s="172" t="s">
        <v>3</v>
      </c>
      <c r="B35" s="240"/>
      <c r="C35" s="51"/>
      <c r="D35" s="101" t="e">
        <f>SUM(C24*7%)</f>
        <v>#DIV/0!</v>
      </c>
      <c r="E35" s="105" t="e">
        <f t="shared" si="0"/>
        <v>#DIV/0!</v>
      </c>
      <c r="F35" s="115" t="s">
        <v>4</v>
      </c>
      <c r="G35" s="143">
        <f>(J15*J16)*J17</f>
        <v>0</v>
      </c>
      <c r="H35" s="105" t="e">
        <f t="shared" si="1"/>
        <v>#DIV/0!</v>
      </c>
      <c r="I35" s="115" t="s">
        <v>4</v>
      </c>
      <c r="J35" s="112" t="e">
        <f t="shared" si="2"/>
        <v>#DIV/0!</v>
      </c>
      <c r="K35" s="119" t="e">
        <f>SUM(G35/12)+J35</f>
        <v>#DIV/0!</v>
      </c>
      <c r="L35" s="122" t="e">
        <f>$C$18/$J$18</f>
        <v>#DIV/0!</v>
      </c>
      <c r="M35" s="125" t="e">
        <f>SUM(K35*J18)</f>
        <v>#DIV/0!</v>
      </c>
      <c r="N35" s="57" t="e">
        <f t="shared" si="3"/>
        <v>#DIV/0!</v>
      </c>
      <c r="O35" s="129" t="e">
        <f>SUM(N35*J19)</f>
        <v>#DIV/0!</v>
      </c>
    </row>
    <row r="36" spans="1:15" s="133" customFormat="1" ht="9" customHeight="1">
      <c r="A36" s="172"/>
      <c r="B36" s="240"/>
      <c r="C36" s="51"/>
      <c r="D36" s="101"/>
      <c r="E36" s="105"/>
      <c r="F36" s="115"/>
      <c r="G36" s="143"/>
      <c r="H36" s="105"/>
      <c r="I36" s="115"/>
      <c r="J36" s="112"/>
      <c r="K36" s="119"/>
      <c r="L36" s="122"/>
      <c r="M36" s="125"/>
      <c r="N36" s="57"/>
      <c r="O36" s="129"/>
    </row>
    <row r="37" spans="1:15" s="133" customFormat="1" ht="13.5" thickBot="1">
      <c r="A37" s="153" t="s">
        <v>8</v>
      </c>
      <c r="B37" s="243"/>
      <c r="C37" s="68"/>
      <c r="D37" s="102" t="e">
        <f>SUM(C24*5%)</f>
        <v>#DIV/0!</v>
      </c>
      <c r="E37" s="108" t="e">
        <f t="shared" si="0"/>
        <v>#DIV/0!</v>
      </c>
      <c r="F37" s="116" t="s">
        <v>4</v>
      </c>
      <c r="G37" s="145">
        <f>(J15*J16)*J17</f>
        <v>0</v>
      </c>
      <c r="H37" s="108" t="e">
        <f t="shared" si="1"/>
        <v>#DIV/0!</v>
      </c>
      <c r="I37" s="116" t="s">
        <v>4</v>
      </c>
      <c r="J37" s="113" t="e">
        <f t="shared" si="2"/>
        <v>#DIV/0!</v>
      </c>
      <c r="K37" s="120" t="e">
        <f>SUM(G37/12)+J37</f>
        <v>#DIV/0!</v>
      </c>
      <c r="L37" s="123" t="e">
        <f>$C$18/$J$18</f>
        <v>#DIV/0!</v>
      </c>
      <c r="M37" s="126" t="e">
        <f>SUM(K37*J18)</f>
        <v>#DIV/0!</v>
      </c>
      <c r="N37" s="76" t="e">
        <f t="shared" si="3"/>
        <v>#DIV/0!</v>
      </c>
      <c r="O37" s="130" t="e">
        <f>SUM(N37*J19)</f>
        <v>#DIV/0!</v>
      </c>
    </row>
    <row r="38" spans="1:15" s="13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1:24" s="133" customFormat="1" ht="15.75">
      <c r="A39" s="11" t="s">
        <v>64</v>
      </c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R39" s="197"/>
      <c r="S39" s="197"/>
      <c r="T39" s="197"/>
      <c r="U39" s="197"/>
      <c r="V39" s="197"/>
      <c r="W39" s="197"/>
      <c r="X39" s="197"/>
    </row>
    <row r="40" spans="1:24" s="133" customFormat="1" ht="15.7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  <c r="R40" s="97"/>
      <c r="S40" s="97"/>
      <c r="T40" s="97"/>
      <c r="U40" s="97"/>
      <c r="V40" s="97"/>
      <c r="W40" s="97"/>
      <c r="X40" s="97"/>
    </row>
    <row r="41" spans="1:24" s="133" customFormat="1" ht="15.75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R41" s="97"/>
      <c r="S41" s="97"/>
      <c r="T41" s="97"/>
      <c r="U41" s="97"/>
      <c r="V41" s="97"/>
      <c r="W41" s="97"/>
      <c r="X41" s="97"/>
    </row>
    <row r="42" spans="1:24" s="133" customFormat="1" ht="15.75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  <c r="R42" s="97"/>
      <c r="S42" s="97"/>
      <c r="T42" s="97"/>
      <c r="U42" s="97"/>
      <c r="V42" s="97"/>
      <c r="W42" s="97"/>
      <c r="X42" s="97"/>
    </row>
    <row r="43" spans="1:16" ht="12.75">
      <c r="A43" s="11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33"/>
    </row>
    <row r="44" spans="1:16" ht="15.75">
      <c r="A44" s="197" t="s">
        <v>50</v>
      </c>
      <c r="B44" s="197"/>
      <c r="C44" s="197"/>
      <c r="D44" s="197"/>
      <c r="E44" s="197"/>
      <c r="F44" s="197"/>
      <c r="G44" s="197"/>
      <c r="H44" s="11"/>
      <c r="I44" s="11"/>
      <c r="J44" s="12"/>
      <c r="K44" s="12"/>
      <c r="L44" s="12"/>
      <c r="M44" s="12"/>
      <c r="N44" s="12"/>
      <c r="O44" s="12"/>
      <c r="P44" s="133"/>
    </row>
    <row r="45" spans="1:16" ht="13.5" thickBot="1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2"/>
      <c r="L45" s="12"/>
      <c r="M45" s="12"/>
      <c r="N45" s="12"/>
      <c r="O45" s="12"/>
      <c r="P45" s="133"/>
    </row>
    <row r="46" spans="1:16" ht="15.75">
      <c r="A46" s="244" t="s">
        <v>24</v>
      </c>
      <c r="B46" s="245"/>
      <c r="C46" s="245"/>
      <c r="D46" s="238">
        <f>D3</f>
        <v>0</v>
      </c>
      <c r="E46" s="238"/>
      <c r="F46" s="238"/>
      <c r="G46" s="239"/>
      <c r="H46" s="11"/>
      <c r="I46" s="11"/>
      <c r="J46" s="12"/>
      <c r="K46" s="12"/>
      <c r="L46" s="12"/>
      <c r="M46" s="12"/>
      <c r="N46" s="12"/>
      <c r="O46" s="12"/>
      <c r="P46" s="133"/>
    </row>
    <row r="47" spans="1:16" ht="15.75">
      <c r="A47" s="227"/>
      <c r="B47" s="228"/>
      <c r="C47" s="228"/>
      <c r="D47" s="228"/>
      <c r="E47" s="228"/>
      <c r="F47" s="228"/>
      <c r="G47" s="229"/>
      <c r="H47" s="11"/>
      <c r="I47" s="11"/>
      <c r="J47" s="12"/>
      <c r="K47" s="12"/>
      <c r="L47" s="12"/>
      <c r="M47" s="12"/>
      <c r="N47" s="12"/>
      <c r="O47" s="12"/>
      <c r="P47" s="133"/>
    </row>
    <row r="48" spans="1:16" ht="15.75">
      <c r="A48" s="230" t="s">
        <v>23</v>
      </c>
      <c r="B48" s="231"/>
      <c r="C48" s="231"/>
      <c r="D48" s="241">
        <f>D5</f>
        <v>0</v>
      </c>
      <c r="E48" s="241"/>
      <c r="F48" s="241"/>
      <c r="G48" s="242"/>
      <c r="H48" s="11"/>
      <c r="I48" s="11"/>
      <c r="J48" s="12"/>
      <c r="K48" s="12"/>
      <c r="L48" s="12"/>
      <c r="M48" s="12"/>
      <c r="N48" s="12"/>
      <c r="O48" s="12"/>
      <c r="P48" s="133"/>
    </row>
    <row r="49" spans="1:16" ht="15.75">
      <c r="A49" s="227"/>
      <c r="B49" s="228"/>
      <c r="C49" s="228"/>
      <c r="D49" s="228"/>
      <c r="E49" s="228"/>
      <c r="F49" s="228"/>
      <c r="G49" s="229"/>
      <c r="H49" s="11"/>
      <c r="I49" s="11"/>
      <c r="J49" s="12"/>
      <c r="K49" s="12"/>
      <c r="L49" s="12"/>
      <c r="M49" s="12"/>
      <c r="N49" s="12"/>
      <c r="O49" s="12"/>
      <c r="P49" s="133"/>
    </row>
    <row r="50" spans="1:16" ht="15.75">
      <c r="A50" s="230" t="s">
        <v>62</v>
      </c>
      <c r="B50" s="231"/>
      <c r="C50" s="231"/>
      <c r="D50" s="232">
        <f>D7</f>
        <v>0</v>
      </c>
      <c r="E50" s="232"/>
      <c r="F50" s="232"/>
      <c r="G50" s="233"/>
      <c r="H50" s="11"/>
      <c r="I50" s="146"/>
      <c r="J50" s="146"/>
      <c r="K50" s="146"/>
      <c r="L50" s="146"/>
      <c r="M50" s="22"/>
      <c r="N50" s="147"/>
      <c r="O50" s="12"/>
      <c r="P50" s="133"/>
    </row>
    <row r="51" spans="1:16" ht="18" customHeight="1">
      <c r="A51" s="227"/>
      <c r="B51" s="228"/>
      <c r="C51" s="228"/>
      <c r="D51" s="228"/>
      <c r="E51" s="228"/>
      <c r="F51" s="228"/>
      <c r="G51" s="229"/>
      <c r="H51" s="11"/>
      <c r="I51" s="146"/>
      <c r="J51" s="146"/>
      <c r="K51" s="146"/>
      <c r="L51" s="146"/>
      <c r="M51" s="22"/>
      <c r="N51" s="147"/>
      <c r="O51" s="12"/>
      <c r="P51" s="133"/>
    </row>
    <row r="52" spans="1:16" ht="16.5" thickBot="1">
      <c r="A52" s="234" t="s">
        <v>32</v>
      </c>
      <c r="B52" s="235"/>
      <c r="C52" s="235"/>
      <c r="D52" s="236">
        <f>D9</f>
        <v>0</v>
      </c>
      <c r="E52" s="236"/>
      <c r="F52" s="236"/>
      <c r="G52" s="237"/>
      <c r="H52" s="14"/>
      <c r="I52" s="146"/>
      <c r="J52" s="146"/>
      <c r="K52" s="146"/>
      <c r="L52" s="146"/>
      <c r="M52" s="22"/>
      <c r="N52" s="147"/>
      <c r="O52" s="15"/>
      <c r="P52" s="133"/>
    </row>
    <row r="53" spans="1:16" ht="15.75" customHeight="1">
      <c r="A53" s="13"/>
      <c r="B53" s="13"/>
      <c r="C53" s="13"/>
      <c r="D53" s="16"/>
      <c r="E53" s="16"/>
      <c r="F53" s="16"/>
      <c r="G53" s="16"/>
      <c r="H53" s="14"/>
      <c r="I53" s="146"/>
      <c r="J53" s="146"/>
      <c r="K53" s="146"/>
      <c r="L53" s="146"/>
      <c r="M53" s="22"/>
      <c r="N53" s="147"/>
      <c r="O53" s="15"/>
      <c r="P53" s="133"/>
    </row>
    <row r="54" spans="1:16" ht="15.75" customHeight="1" thickBot="1">
      <c r="A54" s="17"/>
      <c r="B54" s="14"/>
      <c r="C54" s="14"/>
      <c r="D54" s="18"/>
      <c r="E54" s="18"/>
      <c r="F54" s="18"/>
      <c r="G54" s="18"/>
      <c r="H54" s="14"/>
      <c r="I54" s="14"/>
      <c r="J54" s="15"/>
      <c r="K54" s="15"/>
      <c r="L54" s="15"/>
      <c r="M54" s="15"/>
      <c r="N54" s="15"/>
      <c r="O54" s="15"/>
      <c r="P54" s="133"/>
    </row>
    <row r="55" spans="1:16" ht="12.75">
      <c r="A55" s="205" t="s">
        <v>5</v>
      </c>
      <c r="B55" s="213"/>
      <c r="C55" s="213"/>
      <c r="D55" s="206"/>
      <c r="E55" s="14"/>
      <c r="F55" s="14"/>
      <c r="G55" s="217" t="s">
        <v>12</v>
      </c>
      <c r="H55" s="218"/>
      <c r="I55" s="218"/>
      <c r="J55" s="218"/>
      <c r="K55" s="218"/>
      <c r="L55" s="218"/>
      <c r="M55" s="219"/>
      <c r="N55" s="14"/>
      <c r="O55" s="14"/>
      <c r="P55" s="133"/>
    </row>
    <row r="56" spans="1:16" ht="13.5" thickBot="1">
      <c r="A56" s="214"/>
      <c r="B56" s="215"/>
      <c r="C56" s="215"/>
      <c r="D56" s="216"/>
      <c r="E56" s="14"/>
      <c r="F56" s="14"/>
      <c r="G56" s="220" t="s">
        <v>25</v>
      </c>
      <c r="H56" s="221"/>
      <c r="I56" s="221"/>
      <c r="J56" s="221"/>
      <c r="K56" s="221"/>
      <c r="L56" s="211"/>
      <c r="M56" s="222"/>
      <c r="N56" s="14"/>
      <c r="O56" s="14"/>
      <c r="P56" s="133"/>
    </row>
    <row r="57" spans="1:15" ht="13.5" thickBot="1">
      <c r="A57" s="172" t="s">
        <v>11</v>
      </c>
      <c r="B57" s="173"/>
      <c r="C57" s="78">
        <f>C15</f>
        <v>0</v>
      </c>
      <c r="D57" s="19" t="s">
        <v>27</v>
      </c>
      <c r="E57" s="20"/>
      <c r="F57" s="14"/>
      <c r="G57" s="223" t="s">
        <v>26</v>
      </c>
      <c r="H57" s="224"/>
      <c r="I57" s="224"/>
      <c r="J57" s="79">
        <f>J15</f>
        <v>0</v>
      </c>
      <c r="K57" s="18"/>
      <c r="L57" s="148">
        <f>IF(C19=1,O8,0)+IF(C19=2,O9,0)+IF(C19=3,O10,0)+IF(C19=4,O11,0)</f>
        <v>2.64</v>
      </c>
      <c r="M57" s="225" t="s">
        <v>73</v>
      </c>
      <c r="N57" s="225"/>
      <c r="O57" s="226"/>
    </row>
    <row r="58" spans="1:15" ht="12.75">
      <c r="A58" s="172" t="s">
        <v>10</v>
      </c>
      <c r="B58" s="173"/>
      <c r="C58" s="80">
        <f>C16</f>
        <v>0</v>
      </c>
      <c r="D58" s="19" t="s">
        <v>28</v>
      </c>
      <c r="E58" s="14"/>
      <c r="F58" s="14"/>
      <c r="G58" s="174" t="s">
        <v>13</v>
      </c>
      <c r="H58" s="175"/>
      <c r="I58" s="175"/>
      <c r="J58" s="81">
        <f>J16</f>
        <v>0.06</v>
      </c>
      <c r="K58" s="18"/>
      <c r="L58" s="198" t="s">
        <v>56</v>
      </c>
      <c r="M58" s="199"/>
      <c r="N58" s="199"/>
      <c r="O58" s="200"/>
    </row>
    <row r="59" spans="1:15" ht="13.5" thickBot="1">
      <c r="A59" s="172" t="s">
        <v>14</v>
      </c>
      <c r="B59" s="173"/>
      <c r="C59" s="82">
        <f>C17</f>
        <v>0</v>
      </c>
      <c r="D59" s="19" t="s">
        <v>29</v>
      </c>
      <c r="E59" s="14"/>
      <c r="F59" s="14"/>
      <c r="G59" s="174" t="s">
        <v>15</v>
      </c>
      <c r="H59" s="175"/>
      <c r="I59" s="175"/>
      <c r="J59" s="81">
        <f>J17</f>
        <v>0.11</v>
      </c>
      <c r="K59" s="18"/>
      <c r="L59" s="168" t="e">
        <f>((C57/C59)*L57)</f>
        <v>#DIV/0!</v>
      </c>
      <c r="M59" s="169"/>
      <c r="N59" s="170" t="s">
        <v>52</v>
      </c>
      <c r="O59" s="171"/>
    </row>
    <row r="60" spans="1:15" ht="13.5" customHeight="1" thickBot="1">
      <c r="A60" s="153" t="s">
        <v>37</v>
      </c>
      <c r="B60" s="154"/>
      <c r="C60" s="155">
        <f>C18</f>
        <v>1170</v>
      </c>
      <c r="D60" s="156"/>
      <c r="E60" s="14"/>
      <c r="F60" s="14"/>
      <c r="G60" s="174" t="s">
        <v>35</v>
      </c>
      <c r="H60" s="175"/>
      <c r="I60" s="175"/>
      <c r="J60" s="83">
        <f>J18</f>
        <v>0</v>
      </c>
      <c r="K60" s="18"/>
      <c r="L60" s="165" t="s">
        <v>51</v>
      </c>
      <c r="M60" s="166"/>
      <c r="N60" s="166"/>
      <c r="O60" s="167"/>
    </row>
    <row r="61" spans="1:15" ht="13.5" thickBot="1">
      <c r="A61" s="211"/>
      <c r="B61" s="211"/>
      <c r="C61" s="212"/>
      <c r="D61" s="212"/>
      <c r="E61" s="14"/>
      <c r="F61" s="14"/>
      <c r="G61" s="153" t="s">
        <v>30</v>
      </c>
      <c r="H61" s="154"/>
      <c r="I61" s="154"/>
      <c r="J61" s="84">
        <f>J19</f>
        <v>0</v>
      </c>
      <c r="K61" s="18"/>
      <c r="L61" s="168" t="e">
        <f>L59*J61</f>
        <v>#DIV/0!</v>
      </c>
      <c r="M61" s="169"/>
      <c r="N61" s="170" t="s">
        <v>52</v>
      </c>
      <c r="O61" s="171"/>
    </row>
    <row r="62" spans="1:15" ht="15.75" customHeight="1">
      <c r="A62" s="98"/>
      <c r="B62" s="98"/>
      <c r="C62" s="86"/>
      <c r="D62" s="86"/>
      <c r="E62" s="14"/>
      <c r="F62" s="14"/>
      <c r="G62" s="85"/>
      <c r="H62" s="85"/>
      <c r="I62" s="85"/>
      <c r="J62" s="21"/>
      <c r="K62" s="18"/>
      <c r="L62" s="87"/>
      <c r="M62" s="87"/>
      <c r="N62" s="85"/>
      <c r="O62" s="85"/>
    </row>
    <row r="63" spans="1:16" ht="15.75" customHeight="1" thickBot="1">
      <c r="A63" s="85"/>
      <c r="B63" s="85"/>
      <c r="C63" s="86"/>
      <c r="D63" s="86"/>
      <c r="E63" s="14"/>
      <c r="F63" s="14"/>
      <c r="G63" s="85"/>
      <c r="H63" s="85"/>
      <c r="I63" s="85"/>
      <c r="J63" s="21"/>
      <c r="K63" s="18"/>
      <c r="L63" s="87"/>
      <c r="M63" s="87"/>
      <c r="N63" s="85"/>
      <c r="O63" s="85"/>
      <c r="P63" s="149"/>
    </row>
    <row r="64" spans="1:15" ht="13.5" thickBot="1">
      <c r="A64" s="205" t="s">
        <v>18</v>
      </c>
      <c r="B64" s="206"/>
      <c r="C64" s="185" t="s">
        <v>60</v>
      </c>
      <c r="D64" s="187"/>
      <c r="E64" s="185" t="s">
        <v>60</v>
      </c>
      <c r="F64" s="186"/>
      <c r="G64" s="187"/>
      <c r="H64" s="185" t="s">
        <v>61</v>
      </c>
      <c r="I64" s="186"/>
      <c r="J64" s="187"/>
      <c r="K64" s="185" t="s">
        <v>61</v>
      </c>
      <c r="L64" s="186"/>
      <c r="M64" s="187"/>
      <c r="N64" s="18"/>
      <c r="O64" s="15"/>
    </row>
    <row r="65" spans="1:13" ht="12.75">
      <c r="A65" s="207"/>
      <c r="B65" s="208"/>
      <c r="C65" s="194" t="s">
        <v>53</v>
      </c>
      <c r="D65" s="196"/>
      <c r="E65" s="179" t="s">
        <v>53</v>
      </c>
      <c r="F65" s="180"/>
      <c r="G65" s="181"/>
      <c r="H65" s="194" t="s">
        <v>53</v>
      </c>
      <c r="I65" s="195"/>
      <c r="J65" s="196"/>
      <c r="K65" s="179" t="s">
        <v>53</v>
      </c>
      <c r="L65" s="180"/>
      <c r="M65" s="181"/>
    </row>
    <row r="66" spans="1:13" ht="12.75" customHeight="1" thickBot="1">
      <c r="A66" s="209"/>
      <c r="B66" s="210"/>
      <c r="C66" s="182" t="s">
        <v>54</v>
      </c>
      <c r="D66" s="184"/>
      <c r="E66" s="182" t="s">
        <v>55</v>
      </c>
      <c r="F66" s="183"/>
      <c r="G66" s="184"/>
      <c r="H66" s="182" t="s">
        <v>54</v>
      </c>
      <c r="I66" s="183"/>
      <c r="J66" s="184"/>
      <c r="K66" s="182" t="s">
        <v>55</v>
      </c>
      <c r="L66" s="183"/>
      <c r="M66" s="184"/>
    </row>
    <row r="67" spans="1:15" ht="12.75">
      <c r="A67" s="203" t="s">
        <v>9</v>
      </c>
      <c r="B67" s="204"/>
      <c r="C67" s="191" t="e">
        <f>L59*17%</f>
        <v>#DIV/0!</v>
      </c>
      <c r="D67" s="193"/>
      <c r="E67" s="191" t="e">
        <f>C67*(J60/12)</f>
        <v>#DIV/0!</v>
      </c>
      <c r="F67" s="192"/>
      <c r="G67" s="193"/>
      <c r="H67" s="191" t="e">
        <f>C67*J61</f>
        <v>#DIV/0!</v>
      </c>
      <c r="I67" s="192"/>
      <c r="J67" s="193"/>
      <c r="K67" s="191" t="e">
        <f>E67*J61</f>
        <v>#DIV/0!</v>
      </c>
      <c r="L67" s="192"/>
      <c r="M67" s="193"/>
      <c r="N67" s="12"/>
      <c r="O67" s="12"/>
    </row>
    <row r="68" spans="1:15" ht="9" customHeight="1">
      <c r="A68" s="172"/>
      <c r="B68" s="201"/>
      <c r="C68" s="176"/>
      <c r="D68" s="178"/>
      <c r="E68" s="176"/>
      <c r="F68" s="177"/>
      <c r="G68" s="178"/>
      <c r="H68" s="176"/>
      <c r="I68" s="177"/>
      <c r="J68" s="178"/>
      <c r="K68" s="176"/>
      <c r="L68" s="177"/>
      <c r="M68" s="178"/>
      <c r="N68" s="12"/>
      <c r="O68" s="12"/>
    </row>
    <row r="69" spans="1:15" ht="12.75">
      <c r="A69" s="172" t="s">
        <v>6</v>
      </c>
      <c r="B69" s="201"/>
      <c r="C69" s="176" t="e">
        <f>L59*15%</f>
        <v>#DIV/0!</v>
      </c>
      <c r="D69" s="178"/>
      <c r="E69" s="176" t="e">
        <f>C69*J60/12</f>
        <v>#DIV/0!</v>
      </c>
      <c r="F69" s="177"/>
      <c r="G69" s="178"/>
      <c r="H69" s="176" t="e">
        <f>C69*J61</f>
        <v>#DIV/0!</v>
      </c>
      <c r="I69" s="177"/>
      <c r="J69" s="178"/>
      <c r="K69" s="176" t="e">
        <f>E69*J61</f>
        <v>#DIV/0!</v>
      </c>
      <c r="L69" s="177"/>
      <c r="M69" s="178"/>
      <c r="N69" s="12"/>
      <c r="O69" s="12"/>
    </row>
    <row r="70" spans="1:13" ht="9" customHeight="1">
      <c r="A70" s="172"/>
      <c r="B70" s="201"/>
      <c r="C70" s="176"/>
      <c r="D70" s="178"/>
      <c r="E70" s="176"/>
      <c r="F70" s="177"/>
      <c r="G70" s="178"/>
      <c r="H70" s="176"/>
      <c r="I70" s="177"/>
      <c r="J70" s="178"/>
      <c r="K70" s="176"/>
      <c r="L70" s="177"/>
      <c r="M70" s="178"/>
    </row>
    <row r="71" spans="1:13" ht="12.75">
      <c r="A71" s="172" t="s">
        <v>7</v>
      </c>
      <c r="B71" s="201"/>
      <c r="C71" s="176" t="e">
        <f>L59*13%</f>
        <v>#DIV/0!</v>
      </c>
      <c r="D71" s="178"/>
      <c r="E71" s="176" t="e">
        <f>C71*J60/12</f>
        <v>#DIV/0!</v>
      </c>
      <c r="F71" s="177"/>
      <c r="G71" s="178"/>
      <c r="H71" s="176" t="e">
        <f>C71*J61</f>
        <v>#DIV/0!</v>
      </c>
      <c r="I71" s="177"/>
      <c r="J71" s="178"/>
      <c r="K71" s="176" t="e">
        <f>E71*J61</f>
        <v>#DIV/0!</v>
      </c>
      <c r="L71" s="177"/>
      <c r="M71" s="178"/>
    </row>
    <row r="72" spans="1:13" ht="8.25" customHeight="1">
      <c r="A72" s="172"/>
      <c r="B72" s="201"/>
      <c r="C72" s="176"/>
      <c r="D72" s="178"/>
      <c r="E72" s="176"/>
      <c r="F72" s="177"/>
      <c r="G72" s="178"/>
      <c r="H72" s="176"/>
      <c r="I72" s="177"/>
      <c r="J72" s="178"/>
      <c r="K72" s="176"/>
      <c r="L72" s="177"/>
      <c r="M72" s="178"/>
    </row>
    <row r="73" spans="1:13" ht="12.75">
      <c r="A73" s="172" t="s">
        <v>1</v>
      </c>
      <c r="B73" s="201"/>
      <c r="C73" s="176" t="e">
        <f>L59*11%</f>
        <v>#DIV/0!</v>
      </c>
      <c r="D73" s="178"/>
      <c r="E73" s="176" t="e">
        <f>C73*J60/12</f>
        <v>#DIV/0!</v>
      </c>
      <c r="F73" s="177"/>
      <c r="G73" s="178"/>
      <c r="H73" s="176" t="e">
        <f>C73*J61</f>
        <v>#DIV/0!</v>
      </c>
      <c r="I73" s="177"/>
      <c r="J73" s="178"/>
      <c r="K73" s="176" t="e">
        <f>E73*J61</f>
        <v>#DIV/0!</v>
      </c>
      <c r="L73" s="177"/>
      <c r="M73" s="178"/>
    </row>
    <row r="74" spans="1:13" ht="9" customHeight="1">
      <c r="A74" s="172"/>
      <c r="B74" s="201"/>
      <c r="C74" s="176"/>
      <c r="D74" s="178"/>
      <c r="E74" s="176"/>
      <c r="F74" s="177"/>
      <c r="G74" s="178"/>
      <c r="H74" s="176"/>
      <c r="I74" s="177"/>
      <c r="J74" s="178"/>
      <c r="K74" s="176"/>
      <c r="L74" s="177"/>
      <c r="M74" s="178"/>
    </row>
    <row r="75" spans="1:13" ht="12.75">
      <c r="A75" s="172" t="s">
        <v>2</v>
      </c>
      <c r="B75" s="201"/>
      <c r="C75" s="176" t="e">
        <f>L59*9%</f>
        <v>#DIV/0!</v>
      </c>
      <c r="D75" s="178"/>
      <c r="E75" s="176" t="e">
        <f>C75*J60/12</f>
        <v>#DIV/0!</v>
      </c>
      <c r="F75" s="177"/>
      <c r="G75" s="178"/>
      <c r="H75" s="176" t="e">
        <f>C75*J61</f>
        <v>#DIV/0!</v>
      </c>
      <c r="I75" s="177"/>
      <c r="J75" s="178"/>
      <c r="K75" s="176" t="e">
        <f>E75*J61</f>
        <v>#DIV/0!</v>
      </c>
      <c r="L75" s="177"/>
      <c r="M75" s="178"/>
    </row>
    <row r="76" spans="1:13" ht="9" customHeight="1">
      <c r="A76" s="172"/>
      <c r="B76" s="201"/>
      <c r="C76" s="176"/>
      <c r="D76" s="178"/>
      <c r="E76" s="176"/>
      <c r="F76" s="177"/>
      <c r="G76" s="178"/>
      <c r="H76" s="176"/>
      <c r="I76" s="177"/>
      <c r="J76" s="178"/>
      <c r="K76" s="176"/>
      <c r="L76" s="177"/>
      <c r="M76" s="178"/>
    </row>
    <row r="77" spans="1:13" ht="12.75">
      <c r="A77" s="172" t="s">
        <v>3</v>
      </c>
      <c r="B77" s="201"/>
      <c r="C77" s="176" t="e">
        <f>L59*7%</f>
        <v>#DIV/0!</v>
      </c>
      <c r="D77" s="178"/>
      <c r="E77" s="176" t="e">
        <f>C77*J60/12</f>
        <v>#DIV/0!</v>
      </c>
      <c r="F77" s="177"/>
      <c r="G77" s="178"/>
      <c r="H77" s="176" t="e">
        <f>C77*J61</f>
        <v>#DIV/0!</v>
      </c>
      <c r="I77" s="177"/>
      <c r="J77" s="178"/>
      <c r="K77" s="176" t="e">
        <f>E77*J61</f>
        <v>#DIV/0!</v>
      </c>
      <c r="L77" s="177"/>
      <c r="M77" s="178"/>
    </row>
    <row r="78" spans="1:13" ht="9" customHeight="1">
      <c r="A78" s="172"/>
      <c r="B78" s="201"/>
      <c r="C78" s="176"/>
      <c r="D78" s="178"/>
      <c r="E78" s="176"/>
      <c r="F78" s="177"/>
      <c r="G78" s="178"/>
      <c r="H78" s="176"/>
      <c r="I78" s="177"/>
      <c r="J78" s="178"/>
      <c r="K78" s="176"/>
      <c r="L78" s="177"/>
      <c r="M78" s="178"/>
    </row>
    <row r="79" spans="1:13" ht="13.5" thickBot="1">
      <c r="A79" s="153" t="s">
        <v>8</v>
      </c>
      <c r="B79" s="202"/>
      <c r="C79" s="188" t="e">
        <f>L59*5%</f>
        <v>#DIV/0!</v>
      </c>
      <c r="D79" s="190"/>
      <c r="E79" s="188" t="e">
        <f>C79*J60/12</f>
        <v>#DIV/0!</v>
      </c>
      <c r="F79" s="189"/>
      <c r="G79" s="190"/>
      <c r="H79" s="188" t="e">
        <f>C79*J61</f>
        <v>#DIV/0!</v>
      </c>
      <c r="I79" s="189"/>
      <c r="J79" s="190"/>
      <c r="K79" s="188" t="e">
        <f>E79*J61</f>
        <v>#DIV/0!</v>
      </c>
      <c r="L79" s="189"/>
      <c r="M79" s="190"/>
    </row>
    <row r="81" spans="1:15" ht="12.75">
      <c r="A81" s="11" t="s">
        <v>59</v>
      </c>
      <c r="K81" s="1" t="s">
        <v>58</v>
      </c>
      <c r="L81" s="1"/>
      <c r="M81" s="9"/>
      <c r="N81" s="9"/>
      <c r="O81" s="9"/>
    </row>
    <row r="82" spans="1:15" ht="12.75">
      <c r="A82" s="11"/>
      <c r="K82" s="1"/>
      <c r="L82" s="1"/>
      <c r="M82" s="9"/>
      <c r="N82" s="9"/>
      <c r="O82" s="9"/>
    </row>
    <row r="107" spans="10:15" ht="9" customHeight="1">
      <c r="J107" s="9"/>
      <c r="K107" s="9"/>
      <c r="L107" s="9"/>
      <c r="M107" s="9"/>
      <c r="N107" s="9"/>
      <c r="O107" s="9"/>
    </row>
    <row r="109" spans="10:15" ht="9" customHeight="1">
      <c r="J109" s="9"/>
      <c r="K109" s="9"/>
      <c r="L109" s="9"/>
      <c r="M109" s="9"/>
      <c r="N109" s="9"/>
      <c r="O109" s="9"/>
    </row>
    <row r="111" spans="10:15" ht="9" customHeight="1">
      <c r="J111" s="9"/>
      <c r="K111" s="9"/>
      <c r="L111" s="9"/>
      <c r="M111" s="9"/>
      <c r="N111" s="9"/>
      <c r="O111" s="9"/>
    </row>
    <row r="113" spans="10:15" ht="9" customHeight="1">
      <c r="J113" s="9"/>
      <c r="K113" s="9"/>
      <c r="L113" s="9"/>
      <c r="M113" s="9"/>
      <c r="N113" s="9"/>
      <c r="O113" s="9"/>
    </row>
    <row r="115" spans="10:15" ht="9" customHeight="1">
      <c r="J115" s="9"/>
      <c r="K115" s="9"/>
      <c r="L115" s="9"/>
      <c r="M115" s="9"/>
      <c r="N115" s="9"/>
      <c r="O115" s="9"/>
    </row>
    <row r="117" spans="10:15" ht="9" customHeight="1">
      <c r="J117" s="9"/>
      <c r="K117" s="9"/>
      <c r="L117" s="9"/>
      <c r="M117" s="9"/>
      <c r="N117" s="9"/>
      <c r="O117" s="9"/>
    </row>
    <row r="149" spans="10:15" ht="9" customHeight="1">
      <c r="J149" s="9"/>
      <c r="K149" s="9"/>
      <c r="L149" s="9"/>
      <c r="M149" s="9"/>
      <c r="N149" s="9"/>
      <c r="O149" s="9"/>
    </row>
    <row r="151" spans="10:15" ht="9" customHeight="1">
      <c r="J151" s="9"/>
      <c r="K151" s="9"/>
      <c r="L151" s="9"/>
      <c r="M151" s="9"/>
      <c r="N151" s="9"/>
      <c r="O151" s="9"/>
    </row>
    <row r="153" spans="10:15" ht="9" customHeight="1">
      <c r="J153" s="9"/>
      <c r="K153" s="9"/>
      <c r="L153" s="9"/>
      <c r="M153" s="9"/>
      <c r="N153" s="9"/>
      <c r="O153" s="9"/>
    </row>
    <row r="155" spans="10:15" ht="9" customHeight="1">
      <c r="J155" s="9"/>
      <c r="K155" s="9"/>
      <c r="L155" s="9"/>
      <c r="M155" s="9"/>
      <c r="N155" s="9"/>
      <c r="O155" s="9"/>
    </row>
    <row r="157" spans="10:15" ht="9" customHeight="1">
      <c r="J157" s="9"/>
      <c r="K157" s="9"/>
      <c r="L157" s="9"/>
      <c r="M157" s="9"/>
      <c r="N157" s="9"/>
      <c r="O157" s="9"/>
    </row>
    <row r="159" spans="13:15" ht="9" customHeight="1">
      <c r="M159" s="9"/>
      <c r="N159" s="9"/>
      <c r="O159" s="9"/>
    </row>
    <row r="163" spans="1:15" ht="12.75">
      <c r="A163" s="11"/>
      <c r="K163" s="1"/>
      <c r="L163" s="1"/>
      <c r="M163" s="9"/>
      <c r="N163" s="9"/>
      <c r="O163" s="9"/>
    </row>
    <row r="164" spans="1:15" ht="12.75">
      <c r="A164" s="11"/>
      <c r="K164" s="1"/>
      <c r="L164" s="1"/>
      <c r="M164" s="9"/>
      <c r="N164" s="9"/>
      <c r="O164" s="9"/>
    </row>
    <row r="165" spans="1:15" ht="12.75">
      <c r="A165" s="11"/>
      <c r="K165" s="1"/>
      <c r="L165" s="1"/>
      <c r="M165" s="9"/>
      <c r="N165" s="9"/>
      <c r="O165" s="9"/>
    </row>
    <row r="191" spans="10:15" ht="9" customHeight="1">
      <c r="J191" s="9"/>
      <c r="K191" s="9"/>
      <c r="L191" s="9"/>
      <c r="M191" s="9"/>
      <c r="N191" s="9"/>
      <c r="O191" s="9"/>
    </row>
    <row r="193" spans="10:15" ht="9" customHeight="1">
      <c r="J193" s="9"/>
      <c r="K193" s="9"/>
      <c r="L193" s="9"/>
      <c r="M193" s="9"/>
      <c r="N193" s="9"/>
      <c r="O193" s="9"/>
    </row>
    <row r="195" spans="10:15" ht="9" customHeight="1">
      <c r="J195" s="9"/>
      <c r="K195" s="9"/>
      <c r="L195" s="9"/>
      <c r="M195" s="9"/>
      <c r="N195" s="9"/>
      <c r="O195" s="9"/>
    </row>
    <row r="196" spans="10:17" ht="12.75">
      <c r="J196" s="9"/>
      <c r="K196" s="9"/>
      <c r="L196" s="9"/>
      <c r="M196" s="9"/>
      <c r="N196" s="9"/>
      <c r="O196" s="9"/>
      <c r="Q196" s="96"/>
    </row>
    <row r="197" spans="10:15" ht="9" customHeight="1">
      <c r="J197" s="9"/>
      <c r="K197" s="9"/>
      <c r="L197" s="9"/>
      <c r="M197" s="9"/>
      <c r="N197" s="9"/>
      <c r="O197" s="9"/>
    </row>
    <row r="199" spans="10:15" ht="9" customHeight="1">
      <c r="J199" s="9"/>
      <c r="K199" s="9"/>
      <c r="L199" s="9"/>
      <c r="M199" s="9"/>
      <c r="N199" s="9"/>
      <c r="O199" s="9"/>
    </row>
    <row r="201" spans="10:15" ht="8.25" customHeight="1">
      <c r="J201" s="9"/>
      <c r="K201" s="9"/>
      <c r="L201" s="9"/>
      <c r="M201" s="9"/>
      <c r="N201" s="9"/>
      <c r="O201" s="9"/>
    </row>
    <row r="233" spans="10:15" ht="9" customHeight="1">
      <c r="J233" s="9"/>
      <c r="K233" s="9"/>
      <c r="L233" s="9"/>
      <c r="M233" s="9"/>
      <c r="N233" s="9"/>
      <c r="O233" s="9"/>
    </row>
    <row r="235" spans="10:15" ht="8.25" customHeight="1">
      <c r="J235" s="9"/>
      <c r="K235" s="9"/>
      <c r="L235" s="9"/>
      <c r="M235" s="9"/>
      <c r="N235" s="9"/>
      <c r="O235" s="9"/>
    </row>
    <row r="237" spans="10:15" ht="9" customHeight="1">
      <c r="J237" s="9"/>
      <c r="K237" s="9"/>
      <c r="L237" s="9"/>
      <c r="M237" s="9"/>
      <c r="N237" s="9"/>
      <c r="O237" s="9"/>
    </row>
    <row r="239" spans="10:15" ht="9" customHeight="1">
      <c r="J239" s="9"/>
      <c r="K239" s="9"/>
      <c r="L239" s="9"/>
      <c r="M239" s="9"/>
      <c r="N239" s="9"/>
      <c r="O239" s="9"/>
    </row>
    <row r="241" spans="10:15" ht="9" customHeight="1">
      <c r="J241" s="9"/>
      <c r="K241" s="9"/>
      <c r="L241" s="9"/>
      <c r="M241" s="9"/>
      <c r="N241" s="9"/>
      <c r="O241" s="9"/>
    </row>
    <row r="243" spans="10:15" ht="9" customHeight="1">
      <c r="J243" s="9"/>
      <c r="K243" s="9"/>
      <c r="L243" s="9"/>
      <c r="M243" s="9"/>
      <c r="N243" s="9"/>
      <c r="O243" s="9"/>
    </row>
  </sheetData>
  <sheetProtection password="803D" sheet="1"/>
  <mergeCells count="162">
    <mergeCell ref="A3:C3"/>
    <mergeCell ref="A5:C5"/>
    <mergeCell ref="A7:C7"/>
    <mergeCell ref="G16:I16"/>
    <mergeCell ref="A15:B15"/>
    <mergeCell ref="A16:B16"/>
    <mergeCell ref="D3:G3"/>
    <mergeCell ref="D5:G5"/>
    <mergeCell ref="D7:G7"/>
    <mergeCell ref="D9:G9"/>
    <mergeCell ref="A6:G6"/>
    <mergeCell ref="A4:G4"/>
    <mergeCell ref="A8:G8"/>
    <mergeCell ref="A9:C9"/>
    <mergeCell ref="A17:B17"/>
    <mergeCell ref="G18:I18"/>
    <mergeCell ref="A24:B24"/>
    <mergeCell ref="A25:B25"/>
    <mergeCell ref="A13:D14"/>
    <mergeCell ref="G13:M13"/>
    <mergeCell ref="G14:M14"/>
    <mergeCell ref="G15:I15"/>
    <mergeCell ref="A26:B26"/>
    <mergeCell ref="A19:B19"/>
    <mergeCell ref="A18:B18"/>
    <mergeCell ref="C18:D18"/>
    <mergeCell ref="G17:I17"/>
    <mergeCell ref="A28:B28"/>
    <mergeCell ref="A27:B27"/>
    <mergeCell ref="H22:I22"/>
    <mergeCell ref="E22:F22"/>
    <mergeCell ref="G19:I19"/>
    <mergeCell ref="A29:B29"/>
    <mergeCell ref="A30:B30"/>
    <mergeCell ref="A31:B31"/>
    <mergeCell ref="A32:B32"/>
    <mergeCell ref="A33:B33"/>
    <mergeCell ref="J22:K22"/>
    <mergeCell ref="E24:F24"/>
    <mergeCell ref="A22:B23"/>
    <mergeCell ref="H23:I23"/>
    <mergeCell ref="H24:I24"/>
    <mergeCell ref="D46:G46"/>
    <mergeCell ref="A34:B34"/>
    <mergeCell ref="A35:B35"/>
    <mergeCell ref="A36:B36"/>
    <mergeCell ref="A48:C48"/>
    <mergeCell ref="D48:G48"/>
    <mergeCell ref="A37:B37"/>
    <mergeCell ref="A47:G47"/>
    <mergeCell ref="A46:C46"/>
    <mergeCell ref="A58:B58"/>
    <mergeCell ref="G58:I58"/>
    <mergeCell ref="M57:O57"/>
    <mergeCell ref="A49:G49"/>
    <mergeCell ref="A50:C50"/>
    <mergeCell ref="D50:G50"/>
    <mergeCell ref="A51:G51"/>
    <mergeCell ref="A52:C52"/>
    <mergeCell ref="D52:G52"/>
    <mergeCell ref="C71:D71"/>
    <mergeCell ref="C70:D70"/>
    <mergeCell ref="H69:J69"/>
    <mergeCell ref="H70:J70"/>
    <mergeCell ref="H71:J71"/>
    <mergeCell ref="A55:D56"/>
    <mergeCell ref="G55:M55"/>
    <mergeCell ref="G56:M56"/>
    <mergeCell ref="A57:B57"/>
    <mergeCell ref="G57:I57"/>
    <mergeCell ref="E72:G72"/>
    <mergeCell ref="E73:G73"/>
    <mergeCell ref="H73:J73"/>
    <mergeCell ref="C72:D72"/>
    <mergeCell ref="H72:J72"/>
    <mergeCell ref="A61:B61"/>
    <mergeCell ref="C61:D61"/>
    <mergeCell ref="G61:I61"/>
    <mergeCell ref="C68:D68"/>
    <mergeCell ref="C69:D69"/>
    <mergeCell ref="A67:B67"/>
    <mergeCell ref="C66:D66"/>
    <mergeCell ref="C65:D65"/>
    <mergeCell ref="E65:G65"/>
    <mergeCell ref="E66:G66"/>
    <mergeCell ref="C67:D67"/>
    <mergeCell ref="A64:B66"/>
    <mergeCell ref="C64:D64"/>
    <mergeCell ref="E64:G64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C77:D77"/>
    <mergeCell ref="C78:D78"/>
    <mergeCell ref="A1:G1"/>
    <mergeCell ref="R39:X39"/>
    <mergeCell ref="A44:G44"/>
    <mergeCell ref="L58:O58"/>
    <mergeCell ref="L59:M59"/>
    <mergeCell ref="N59:O59"/>
    <mergeCell ref="A74:B74"/>
    <mergeCell ref="A75:B75"/>
    <mergeCell ref="E75:G75"/>
    <mergeCell ref="C73:D73"/>
    <mergeCell ref="C74:D74"/>
    <mergeCell ref="C75:D75"/>
    <mergeCell ref="E76:G76"/>
    <mergeCell ref="C76:D76"/>
    <mergeCell ref="E77:G77"/>
    <mergeCell ref="E78:G78"/>
    <mergeCell ref="E79:G79"/>
    <mergeCell ref="C79:D79"/>
    <mergeCell ref="E67:G67"/>
    <mergeCell ref="E68:G68"/>
    <mergeCell ref="E69:G69"/>
    <mergeCell ref="E70:G70"/>
    <mergeCell ref="E71:G71"/>
    <mergeCell ref="E74:G74"/>
    <mergeCell ref="K78:M78"/>
    <mergeCell ref="K79:M79"/>
    <mergeCell ref="H77:J77"/>
    <mergeCell ref="H78:J78"/>
    <mergeCell ref="H65:J65"/>
    <mergeCell ref="H66:J66"/>
    <mergeCell ref="H67:J67"/>
    <mergeCell ref="H68:J68"/>
    <mergeCell ref="K74:M74"/>
    <mergeCell ref="K75:M75"/>
    <mergeCell ref="H64:J64"/>
    <mergeCell ref="H79:J79"/>
    <mergeCell ref="K67:M67"/>
    <mergeCell ref="K68:M68"/>
    <mergeCell ref="K69:M69"/>
    <mergeCell ref="K64:M64"/>
    <mergeCell ref="H74:J74"/>
    <mergeCell ref="H75:J75"/>
    <mergeCell ref="H76:J76"/>
    <mergeCell ref="K77:M77"/>
    <mergeCell ref="K76:M76"/>
    <mergeCell ref="K70:M70"/>
    <mergeCell ref="K71:M71"/>
    <mergeCell ref="K72:M72"/>
    <mergeCell ref="K73:M73"/>
    <mergeCell ref="K65:M65"/>
    <mergeCell ref="K66:M66"/>
    <mergeCell ref="A60:B60"/>
    <mergeCell ref="C60:D60"/>
    <mergeCell ref="C19:D19"/>
    <mergeCell ref="J8:M11"/>
    <mergeCell ref="L60:O60"/>
    <mergeCell ref="L61:M61"/>
    <mergeCell ref="N61:O61"/>
    <mergeCell ref="A59:B59"/>
    <mergeCell ref="G59:I59"/>
    <mergeCell ref="G60:I60"/>
  </mergeCells>
  <hyperlinks>
    <hyperlink ref="D50:G50" r:id="rId1" display="../AppData/Local/Ron Ecodrive/AppData/Local/Microsoft/Windows/Temporary Internet Files/Content.IE5/0YQ6DL2G/Terugverdientijd schema Dienst V&amp;O 10-11.xls"/>
    <hyperlink ref="K81" r:id="rId2" display="https://ovi.rdw.nl/"/>
  </hyperlinks>
  <printOptions/>
  <pageMargins left="0.55" right="0.41" top="0.49" bottom="1" header="0.5" footer="0.5"/>
  <pageSetup horizontalDpi="300" verticalDpi="300" orientation="landscape" paperSize="9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6">
      <selection activeCell="E20" sqref="E20"/>
    </sheetView>
  </sheetViews>
  <sheetFormatPr defaultColWidth="9.140625" defaultRowHeight="12.75"/>
  <cols>
    <col min="1" max="3" width="9.140625" style="9" customWidth="1"/>
    <col min="4" max="4" width="12.140625" style="9" customWidth="1"/>
    <col min="5" max="5" width="5.8515625" style="9" customWidth="1"/>
    <col min="6" max="6" width="6.7109375" style="9" customWidth="1"/>
    <col min="7" max="7" width="10.7109375" style="9" customWidth="1"/>
    <col min="8" max="8" width="9.140625" style="9" customWidth="1"/>
    <col min="9" max="9" width="6.28125" style="9" customWidth="1"/>
    <col min="10" max="10" width="9.28125" style="9" customWidth="1"/>
    <col min="11" max="11" width="9.140625" style="9" customWidth="1"/>
    <col min="12" max="12" width="10.140625" style="9" customWidth="1"/>
    <col min="13" max="13" width="12.28125" style="9" customWidth="1"/>
    <col min="14" max="14" width="10.57421875" style="9" customWidth="1"/>
    <col min="15" max="15" width="14.140625" style="9" bestFit="1" customWidth="1"/>
    <col min="16" max="16384" width="9.140625" style="9" customWidth="1"/>
  </cols>
  <sheetData>
    <row r="1" spans="1:15" ht="15.75">
      <c r="A1" s="197" t="s">
        <v>65</v>
      </c>
      <c r="B1" s="197"/>
      <c r="C1" s="197"/>
      <c r="D1" s="197"/>
      <c r="E1" s="197"/>
      <c r="F1" s="197"/>
      <c r="G1" s="197"/>
      <c r="J1" s="10"/>
      <c r="K1" s="10"/>
      <c r="L1" s="10"/>
      <c r="M1" s="10"/>
      <c r="N1" s="10"/>
      <c r="O1" s="10"/>
    </row>
    <row r="2" spans="1:15" ht="13.5" thickBo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</row>
    <row r="3" spans="1:15" ht="15.75">
      <c r="A3" s="244" t="s">
        <v>24</v>
      </c>
      <c r="B3" s="245"/>
      <c r="C3" s="245"/>
      <c r="D3" s="269">
        <f>'Looptijd wagenpark 1e periode'!D3</f>
        <v>0</v>
      </c>
      <c r="E3" s="269"/>
      <c r="F3" s="269"/>
      <c r="G3" s="270"/>
      <c r="H3" s="11"/>
      <c r="I3" s="11"/>
      <c r="J3" s="12"/>
      <c r="K3" s="12"/>
      <c r="L3" s="12"/>
      <c r="M3" s="12"/>
      <c r="N3" s="12"/>
      <c r="O3" s="12"/>
    </row>
    <row r="4" spans="1:15" ht="12" customHeight="1">
      <c r="A4" s="227"/>
      <c r="B4" s="228"/>
      <c r="C4" s="228"/>
      <c r="D4" s="228"/>
      <c r="E4" s="228"/>
      <c r="F4" s="228"/>
      <c r="G4" s="229"/>
      <c r="H4" s="11"/>
      <c r="I4" s="11"/>
      <c r="J4" s="12"/>
      <c r="K4" s="12"/>
      <c r="L4" s="12"/>
      <c r="M4" s="12"/>
      <c r="N4" s="12"/>
      <c r="O4" s="12"/>
    </row>
    <row r="5" spans="1:15" ht="15.75">
      <c r="A5" s="230" t="s">
        <v>23</v>
      </c>
      <c r="B5" s="231"/>
      <c r="C5" s="231"/>
      <c r="D5" s="271">
        <f>'Looptijd wagenpark 1e periode'!D5</f>
        <v>0</v>
      </c>
      <c r="E5" s="271"/>
      <c r="F5" s="271"/>
      <c r="G5" s="272"/>
      <c r="H5" s="11"/>
      <c r="I5" s="11"/>
      <c r="J5" s="12"/>
      <c r="K5" s="12"/>
      <c r="L5" s="12"/>
      <c r="M5" s="12"/>
      <c r="N5" s="12"/>
      <c r="O5" s="12"/>
    </row>
    <row r="6" spans="1:15" ht="12" customHeight="1">
      <c r="A6" s="227"/>
      <c r="B6" s="228"/>
      <c r="C6" s="228"/>
      <c r="D6" s="228"/>
      <c r="E6" s="228"/>
      <c r="F6" s="228"/>
      <c r="G6" s="229"/>
      <c r="H6" s="11"/>
      <c r="I6" s="11"/>
      <c r="J6" s="12"/>
      <c r="K6" s="12"/>
      <c r="L6" s="12"/>
      <c r="M6" s="12"/>
      <c r="N6" s="12"/>
      <c r="O6" s="12"/>
    </row>
    <row r="7" spans="1:15" ht="16.5" thickBot="1">
      <c r="A7" s="230" t="s">
        <v>62</v>
      </c>
      <c r="B7" s="231"/>
      <c r="C7" s="231"/>
      <c r="D7" s="273">
        <f>'Looptijd wagenpark 1e periode'!D7</f>
        <v>0</v>
      </c>
      <c r="E7" s="271"/>
      <c r="F7" s="271"/>
      <c r="G7" s="272"/>
      <c r="H7" s="11"/>
      <c r="I7" s="11"/>
      <c r="J7" s="12"/>
      <c r="K7" s="12"/>
      <c r="L7" s="12"/>
      <c r="M7" s="12"/>
      <c r="N7" s="12"/>
      <c r="O7" s="12"/>
    </row>
    <row r="8" spans="1:15" ht="14.25" customHeight="1">
      <c r="A8" s="227"/>
      <c r="B8" s="228"/>
      <c r="C8" s="228"/>
      <c r="D8" s="228"/>
      <c r="E8" s="228"/>
      <c r="F8" s="228"/>
      <c r="G8" s="229"/>
      <c r="H8" s="11"/>
      <c r="I8" s="11"/>
      <c r="J8" s="159" t="s">
        <v>68</v>
      </c>
      <c r="K8" s="160"/>
      <c r="L8" s="160"/>
      <c r="M8" s="160"/>
      <c r="N8" s="134" t="s">
        <v>69</v>
      </c>
      <c r="O8" s="135">
        <v>2.64</v>
      </c>
    </row>
    <row r="9" spans="1:15" ht="16.5" thickBot="1">
      <c r="A9" s="234" t="s">
        <v>32</v>
      </c>
      <c r="B9" s="235"/>
      <c r="C9" s="235"/>
      <c r="D9" s="274">
        <f>'Looptijd wagenpark 1e periode'!D9</f>
        <v>0</v>
      </c>
      <c r="E9" s="274"/>
      <c r="F9" s="274"/>
      <c r="G9" s="275"/>
      <c r="H9" s="14"/>
      <c r="I9" s="14"/>
      <c r="J9" s="161"/>
      <c r="K9" s="162"/>
      <c r="L9" s="162"/>
      <c r="M9" s="162"/>
      <c r="N9" s="136" t="s">
        <v>70</v>
      </c>
      <c r="O9" s="137">
        <v>2.392</v>
      </c>
    </row>
    <row r="10" spans="1:15" ht="15.75">
      <c r="A10" s="13"/>
      <c r="B10" s="13"/>
      <c r="C10" s="13"/>
      <c r="D10" s="16"/>
      <c r="E10" s="16"/>
      <c r="F10" s="16"/>
      <c r="G10" s="16"/>
      <c r="H10" s="14"/>
      <c r="I10" s="14"/>
      <c r="J10" s="161"/>
      <c r="K10" s="162"/>
      <c r="L10" s="162"/>
      <c r="M10" s="162"/>
      <c r="N10" s="136" t="s">
        <v>71</v>
      </c>
      <c r="O10" s="137">
        <v>1.665</v>
      </c>
    </row>
    <row r="11" spans="1:15" ht="15.75" customHeight="1" thickBot="1">
      <c r="A11" s="17"/>
      <c r="B11" s="14"/>
      <c r="C11" s="14"/>
      <c r="D11" s="18"/>
      <c r="E11" s="18"/>
      <c r="F11" s="18"/>
      <c r="G11" s="18"/>
      <c r="H11" s="14"/>
      <c r="I11" s="14"/>
      <c r="J11" s="163"/>
      <c r="K11" s="164"/>
      <c r="L11" s="164"/>
      <c r="M11" s="164"/>
      <c r="N11" s="138" t="s">
        <v>74</v>
      </c>
      <c r="O11" s="131"/>
    </row>
    <row r="12" spans="1:15" ht="15.75" customHeight="1" thickBot="1">
      <c r="A12" s="17"/>
      <c r="B12" s="14"/>
      <c r="C12" s="14"/>
      <c r="D12" s="18"/>
      <c r="E12" s="18"/>
      <c r="F12" s="18"/>
      <c r="G12" s="18"/>
      <c r="H12" s="14"/>
      <c r="I12" s="14"/>
      <c r="J12" s="152"/>
      <c r="K12" s="152"/>
      <c r="L12" s="152"/>
      <c r="M12" s="152"/>
      <c r="N12" s="15"/>
      <c r="O12" s="147"/>
    </row>
    <row r="13" spans="1:15" ht="12.75">
      <c r="A13" s="205" t="s">
        <v>5</v>
      </c>
      <c r="B13" s="213"/>
      <c r="C13" s="213"/>
      <c r="D13" s="206"/>
      <c r="E13" s="14"/>
      <c r="F13" s="14"/>
      <c r="G13" s="217" t="s">
        <v>12</v>
      </c>
      <c r="H13" s="218"/>
      <c r="I13" s="218"/>
      <c r="J13" s="218"/>
      <c r="K13" s="218"/>
      <c r="L13" s="218"/>
      <c r="M13" s="219"/>
      <c r="N13" s="14"/>
      <c r="O13" s="14"/>
    </row>
    <row r="14" spans="1:15" ht="13.5" thickBot="1">
      <c r="A14" s="214"/>
      <c r="B14" s="215"/>
      <c r="C14" s="215"/>
      <c r="D14" s="216"/>
      <c r="E14" s="14"/>
      <c r="F14" s="14"/>
      <c r="G14" s="220" t="s">
        <v>63</v>
      </c>
      <c r="H14" s="221"/>
      <c r="I14" s="221"/>
      <c r="J14" s="221"/>
      <c r="K14" s="221"/>
      <c r="L14" s="221"/>
      <c r="M14" s="268"/>
      <c r="N14" s="14"/>
      <c r="O14" s="14"/>
    </row>
    <row r="15" spans="1:15" ht="13.5" customHeight="1">
      <c r="A15" s="172" t="s">
        <v>11</v>
      </c>
      <c r="B15" s="173"/>
      <c r="C15" s="2"/>
      <c r="D15" s="19" t="s">
        <v>27</v>
      </c>
      <c r="E15" s="20"/>
      <c r="F15" s="14"/>
      <c r="G15" s="223" t="s">
        <v>26</v>
      </c>
      <c r="H15" s="224"/>
      <c r="I15" s="224"/>
      <c r="J15" s="5"/>
      <c r="K15" s="18"/>
      <c r="L15" s="18"/>
      <c r="M15" s="18"/>
      <c r="N15" s="14"/>
      <c r="O15" s="14"/>
    </row>
    <row r="16" spans="1:15" ht="13.5" customHeight="1">
      <c r="A16" s="172" t="s">
        <v>10</v>
      </c>
      <c r="B16" s="173"/>
      <c r="C16" s="3"/>
      <c r="D16" s="19" t="s">
        <v>28</v>
      </c>
      <c r="E16" s="14"/>
      <c r="F16" s="14"/>
      <c r="G16" s="174" t="s">
        <v>13</v>
      </c>
      <c r="H16" s="175"/>
      <c r="I16" s="175"/>
      <c r="J16" s="81">
        <v>0.06</v>
      </c>
      <c r="K16" s="18"/>
      <c r="L16" s="15"/>
      <c r="M16" s="15"/>
      <c r="N16" s="14"/>
      <c r="O16" s="14"/>
    </row>
    <row r="17" spans="1:15" ht="13.5" customHeight="1">
      <c r="A17" s="172" t="s">
        <v>14</v>
      </c>
      <c r="B17" s="173"/>
      <c r="C17" s="4"/>
      <c r="D17" s="19" t="s">
        <v>29</v>
      </c>
      <c r="E17" s="14"/>
      <c r="F17" s="14"/>
      <c r="G17" s="174" t="s">
        <v>15</v>
      </c>
      <c r="H17" s="175"/>
      <c r="I17" s="175"/>
      <c r="J17" s="81">
        <v>0.11</v>
      </c>
      <c r="K17" s="18"/>
      <c r="L17" s="18"/>
      <c r="M17" s="15"/>
      <c r="N17" s="14"/>
      <c r="O17" s="14"/>
    </row>
    <row r="18" spans="1:15" ht="13.5" customHeight="1" thickBot="1">
      <c r="A18" s="153" t="s">
        <v>37</v>
      </c>
      <c r="B18" s="154"/>
      <c r="C18" s="278">
        <v>325</v>
      </c>
      <c r="D18" s="279"/>
      <c r="E18" s="14"/>
      <c r="F18" s="14"/>
      <c r="G18" s="174" t="s">
        <v>35</v>
      </c>
      <c r="H18" s="175"/>
      <c r="I18" s="175"/>
      <c r="J18" s="6"/>
      <c r="K18" s="18"/>
      <c r="L18" s="18"/>
      <c r="M18" s="15"/>
      <c r="N18" s="14"/>
      <c r="O18" s="14"/>
    </row>
    <row r="19" spans="1:15" ht="12.75" customHeight="1" thickBot="1">
      <c r="A19" s="257" t="s">
        <v>72</v>
      </c>
      <c r="B19" s="258"/>
      <c r="C19" s="151">
        <v>1</v>
      </c>
      <c r="D19" s="150"/>
      <c r="E19" s="14"/>
      <c r="F19" s="14"/>
      <c r="G19" s="153" t="s">
        <v>30</v>
      </c>
      <c r="H19" s="154"/>
      <c r="I19" s="154"/>
      <c r="J19" s="7"/>
      <c r="K19" s="18"/>
      <c r="L19" s="18"/>
      <c r="M19" s="15"/>
      <c r="N19" s="14"/>
      <c r="O19" s="14"/>
    </row>
    <row r="20" spans="1:15" ht="12.75">
      <c r="A20" s="14"/>
      <c r="B20" s="14"/>
      <c r="D20" s="14"/>
      <c r="E20" s="14"/>
      <c r="F20" s="14"/>
      <c r="J20" s="10"/>
      <c r="K20" s="10"/>
      <c r="L20" s="21"/>
      <c r="M20" s="18"/>
      <c r="N20" s="22"/>
      <c r="O20" s="18"/>
    </row>
    <row r="21" spans="1:15" ht="13.5" thickBot="1">
      <c r="A21" s="14"/>
      <c r="B21" s="14"/>
      <c r="C21" s="21"/>
      <c r="D21" s="14"/>
      <c r="E21" s="14"/>
      <c r="F21" s="18"/>
      <c r="G21" s="18"/>
      <c r="H21" s="21"/>
      <c r="I21" s="18"/>
      <c r="J21" s="21"/>
      <c r="K21" s="18"/>
      <c r="L21" s="22"/>
      <c r="M21" s="18"/>
      <c r="N21" s="18"/>
      <c r="O21" s="15"/>
    </row>
    <row r="22" spans="1:15" ht="12.75">
      <c r="A22" s="249"/>
      <c r="B22" s="250"/>
      <c r="C22" s="23" t="s">
        <v>33</v>
      </c>
      <c r="D22" s="24" t="s">
        <v>36</v>
      </c>
      <c r="E22" s="264" t="s">
        <v>39</v>
      </c>
      <c r="F22" s="264"/>
      <c r="G22" s="24" t="s">
        <v>34</v>
      </c>
      <c r="H22" s="263" t="s">
        <v>67</v>
      </c>
      <c r="I22" s="264"/>
      <c r="J22" s="246" t="s">
        <v>48</v>
      </c>
      <c r="K22" s="247"/>
      <c r="L22" s="25" t="s">
        <v>17</v>
      </c>
      <c r="M22" s="26" t="s">
        <v>47</v>
      </c>
      <c r="N22" s="26" t="s">
        <v>20</v>
      </c>
      <c r="O22" s="26" t="s">
        <v>18</v>
      </c>
    </row>
    <row r="23" spans="1:15" ht="13.5" thickBot="1">
      <c r="A23" s="251"/>
      <c r="B23" s="252"/>
      <c r="C23" s="27" t="s">
        <v>31</v>
      </c>
      <c r="D23" s="28"/>
      <c r="E23" s="29" t="s">
        <v>41</v>
      </c>
      <c r="F23" s="30"/>
      <c r="G23" s="31" t="s">
        <v>36</v>
      </c>
      <c r="H23" s="253"/>
      <c r="I23" s="254"/>
      <c r="J23" s="32" t="s">
        <v>44</v>
      </c>
      <c r="K23" s="33" t="s">
        <v>45</v>
      </c>
      <c r="L23" s="34" t="s">
        <v>57</v>
      </c>
      <c r="M23" s="35" t="s">
        <v>46</v>
      </c>
      <c r="N23" s="35" t="s">
        <v>19</v>
      </c>
      <c r="O23" s="35" t="s">
        <v>21</v>
      </c>
    </row>
    <row r="24" spans="1:15" ht="13.5" thickBot="1">
      <c r="A24" s="265" t="s">
        <v>0</v>
      </c>
      <c r="B24" s="266"/>
      <c r="C24" s="36" t="e">
        <f>SUM(C15/C17)*C16</f>
        <v>#DIV/0!</v>
      </c>
      <c r="D24" s="37"/>
      <c r="E24" s="248" t="s">
        <v>40</v>
      </c>
      <c r="F24" s="248"/>
      <c r="G24" s="31" t="s">
        <v>42</v>
      </c>
      <c r="H24" s="255"/>
      <c r="I24" s="256"/>
      <c r="J24" s="38"/>
      <c r="K24" s="39" t="s">
        <v>13</v>
      </c>
      <c r="L24" s="40"/>
      <c r="M24" s="35" t="s">
        <v>16</v>
      </c>
      <c r="N24" s="35"/>
      <c r="O24" s="35" t="s">
        <v>22</v>
      </c>
    </row>
    <row r="25" spans="1:15" ht="12.75">
      <c r="A25" s="203" t="s">
        <v>9</v>
      </c>
      <c r="B25" s="267"/>
      <c r="C25" s="41"/>
      <c r="D25" s="100" t="e">
        <f>SUM(C24*17%)</f>
        <v>#DIV/0!</v>
      </c>
      <c r="E25" s="103" t="e">
        <f>$C$18/D25</f>
        <v>#DIV/0!</v>
      </c>
      <c r="F25" s="104" t="s">
        <v>4</v>
      </c>
      <c r="G25" s="100">
        <f>(J15*J16)*J17</f>
        <v>0</v>
      </c>
      <c r="H25" s="103" t="e">
        <f>$C$18/(D25+G25)</f>
        <v>#DIV/0!</v>
      </c>
      <c r="I25" s="114" t="s">
        <v>4</v>
      </c>
      <c r="J25" s="110" t="e">
        <f>SUM(D25/12)</f>
        <v>#DIV/0!</v>
      </c>
      <c r="K25" s="117" t="e">
        <f>SUM(G25/12)+J25</f>
        <v>#DIV/0!</v>
      </c>
      <c r="L25" s="121" t="e">
        <f>$C$18/$J$18</f>
        <v>#DIV/0!</v>
      </c>
      <c r="M25" s="124" t="e">
        <f>SUM(K25*J18)</f>
        <v>#DIV/0!</v>
      </c>
      <c r="N25" s="49" t="e">
        <f>SUM(M25-$C$18)</f>
        <v>#DIV/0!</v>
      </c>
      <c r="O25" s="127" t="e">
        <f>SUM(N25*J19)</f>
        <v>#DIV/0!</v>
      </c>
    </row>
    <row r="26" spans="1:15" ht="9" customHeight="1">
      <c r="A26" s="172"/>
      <c r="B26" s="240"/>
      <c r="C26" s="51"/>
      <c r="D26" s="101"/>
      <c r="E26" s="105"/>
      <c r="F26" s="106"/>
      <c r="G26" s="101"/>
      <c r="H26" s="105"/>
      <c r="I26" s="19"/>
      <c r="J26" s="111"/>
      <c r="K26" s="118"/>
      <c r="L26" s="122"/>
      <c r="M26" s="125"/>
      <c r="N26" s="57"/>
      <c r="O26" s="128"/>
    </row>
    <row r="27" spans="1:15" ht="12.75">
      <c r="A27" s="172" t="s">
        <v>6</v>
      </c>
      <c r="B27" s="240"/>
      <c r="C27" s="51"/>
      <c r="D27" s="101" t="e">
        <f>SUM(C24*15%)</f>
        <v>#DIV/0!</v>
      </c>
      <c r="E27" s="105" t="e">
        <f>$C$18/D27</f>
        <v>#DIV/0!</v>
      </c>
      <c r="F27" s="107" t="s">
        <v>4</v>
      </c>
      <c r="G27" s="101">
        <f>(J15*J16)*J17</f>
        <v>0</v>
      </c>
      <c r="H27" s="105" t="e">
        <f>$C$18/(D27+G27)</f>
        <v>#DIV/0!</v>
      </c>
      <c r="I27" s="115" t="s">
        <v>4</v>
      </c>
      <c r="J27" s="112" t="e">
        <f>SUM(D27/12)</f>
        <v>#DIV/0!</v>
      </c>
      <c r="K27" s="119" t="e">
        <f>SUM(G27/12)+J27</f>
        <v>#DIV/0!</v>
      </c>
      <c r="L27" s="122" t="e">
        <f>$C$18/$J$18</f>
        <v>#DIV/0!</v>
      </c>
      <c r="M27" s="125" t="e">
        <f>SUM(K27*J18)</f>
        <v>#DIV/0!</v>
      </c>
      <c r="N27" s="57" t="e">
        <f>SUM(M27-$C$18)</f>
        <v>#DIV/0!</v>
      </c>
      <c r="O27" s="129" t="e">
        <f>SUM(N27*J19)</f>
        <v>#DIV/0!</v>
      </c>
    </row>
    <row r="28" spans="1:15" ht="9" customHeight="1">
      <c r="A28" s="172"/>
      <c r="B28" s="240"/>
      <c r="C28" s="51"/>
      <c r="D28" s="101"/>
      <c r="E28" s="105"/>
      <c r="F28" s="106"/>
      <c r="G28" s="101"/>
      <c r="H28" s="105"/>
      <c r="I28" s="115"/>
      <c r="J28" s="112"/>
      <c r="K28" s="119"/>
      <c r="L28" s="122"/>
      <c r="M28" s="125"/>
      <c r="N28" s="57"/>
      <c r="O28" s="128"/>
    </row>
    <row r="29" spans="1:15" ht="12.75">
      <c r="A29" s="172" t="s">
        <v>7</v>
      </c>
      <c r="B29" s="240"/>
      <c r="C29" s="51"/>
      <c r="D29" s="101" t="e">
        <f>SUM(C24*13%)</f>
        <v>#DIV/0!</v>
      </c>
      <c r="E29" s="105" t="e">
        <f>$C$18/D29</f>
        <v>#DIV/0!</v>
      </c>
      <c r="F29" s="107" t="s">
        <v>4</v>
      </c>
      <c r="G29" s="101">
        <f>(J15*J16)*J17</f>
        <v>0</v>
      </c>
      <c r="H29" s="105" t="e">
        <f>$C$18/(D29+G29)</f>
        <v>#DIV/0!</v>
      </c>
      <c r="I29" s="115" t="s">
        <v>4</v>
      </c>
      <c r="J29" s="112" t="e">
        <f>SUM(D29/12)</f>
        <v>#DIV/0!</v>
      </c>
      <c r="K29" s="119" t="e">
        <f>SUM(G29/12)+J29</f>
        <v>#DIV/0!</v>
      </c>
      <c r="L29" s="122" t="e">
        <f>$C$18/$J$18</f>
        <v>#DIV/0!</v>
      </c>
      <c r="M29" s="125" t="e">
        <f>SUM(K29*J18)</f>
        <v>#DIV/0!</v>
      </c>
      <c r="N29" s="57" t="e">
        <f>SUM(M29-$C$18)</f>
        <v>#DIV/0!</v>
      </c>
      <c r="O29" s="129" t="e">
        <f>SUM(N29*J19)</f>
        <v>#DIV/0!</v>
      </c>
    </row>
    <row r="30" spans="1:15" ht="9" customHeight="1">
      <c r="A30" s="172"/>
      <c r="B30" s="240"/>
      <c r="C30" s="51"/>
      <c r="D30" s="101"/>
      <c r="E30" s="105"/>
      <c r="F30" s="106"/>
      <c r="G30" s="101"/>
      <c r="H30" s="105"/>
      <c r="I30" s="115"/>
      <c r="J30" s="112"/>
      <c r="K30" s="119"/>
      <c r="L30" s="122"/>
      <c r="M30" s="125"/>
      <c r="N30" s="57"/>
      <c r="O30" s="129"/>
    </row>
    <row r="31" spans="1:15" ht="12.75">
      <c r="A31" s="172" t="s">
        <v>1</v>
      </c>
      <c r="B31" s="240"/>
      <c r="C31" s="51"/>
      <c r="D31" s="101" t="e">
        <f>SUM(C24*11%)</f>
        <v>#DIV/0!</v>
      </c>
      <c r="E31" s="105" t="e">
        <f>$C$18/D31</f>
        <v>#DIV/0!</v>
      </c>
      <c r="F31" s="107" t="s">
        <v>4</v>
      </c>
      <c r="G31" s="101">
        <f>(J15*J16)*J17</f>
        <v>0</v>
      </c>
      <c r="H31" s="105" t="e">
        <f>$C$18/(D31+G31)</f>
        <v>#DIV/0!</v>
      </c>
      <c r="I31" s="115" t="s">
        <v>4</v>
      </c>
      <c r="J31" s="112" t="e">
        <f>SUM(D31/12)</f>
        <v>#DIV/0!</v>
      </c>
      <c r="K31" s="119" t="e">
        <f>SUM(G31/12)+J31</f>
        <v>#DIV/0!</v>
      </c>
      <c r="L31" s="122" t="e">
        <f>$C$18/$J$18</f>
        <v>#DIV/0!</v>
      </c>
      <c r="M31" s="125" t="e">
        <f>SUM(K31*J18)</f>
        <v>#DIV/0!</v>
      </c>
      <c r="N31" s="57" t="e">
        <f>SUM(M31-$C$18)</f>
        <v>#DIV/0!</v>
      </c>
      <c r="O31" s="129" t="e">
        <f>SUM(N31*J19)</f>
        <v>#DIV/0!</v>
      </c>
    </row>
    <row r="32" spans="1:15" ht="9" customHeight="1">
      <c r="A32" s="172"/>
      <c r="B32" s="240"/>
      <c r="C32" s="51"/>
      <c r="D32" s="101"/>
      <c r="E32" s="105"/>
      <c r="F32" s="106"/>
      <c r="G32" s="101"/>
      <c r="H32" s="105"/>
      <c r="I32" s="115"/>
      <c r="J32" s="112"/>
      <c r="K32" s="119"/>
      <c r="L32" s="122"/>
      <c r="M32" s="125"/>
      <c r="N32" s="57"/>
      <c r="O32" s="129"/>
    </row>
    <row r="33" spans="1:15" ht="12.75">
      <c r="A33" s="172" t="s">
        <v>2</v>
      </c>
      <c r="B33" s="240"/>
      <c r="C33" s="51"/>
      <c r="D33" s="101" t="e">
        <f>SUM(C24*9%)</f>
        <v>#DIV/0!</v>
      </c>
      <c r="E33" s="105" t="e">
        <f>$C$18/D33</f>
        <v>#DIV/0!</v>
      </c>
      <c r="F33" s="107" t="s">
        <v>4</v>
      </c>
      <c r="G33" s="101">
        <f>(J15*J16)*J17</f>
        <v>0</v>
      </c>
      <c r="H33" s="105" t="e">
        <f>$C$18/(D33+G33)</f>
        <v>#DIV/0!</v>
      </c>
      <c r="I33" s="115" t="s">
        <v>4</v>
      </c>
      <c r="J33" s="112" t="e">
        <f>SUM(D33/12)</f>
        <v>#DIV/0!</v>
      </c>
      <c r="K33" s="119" t="e">
        <f>SUM(G33/12)+J33</f>
        <v>#DIV/0!</v>
      </c>
      <c r="L33" s="122" t="e">
        <f>$C$18/$J$18</f>
        <v>#DIV/0!</v>
      </c>
      <c r="M33" s="125" t="e">
        <f>SUM(K33*J18)</f>
        <v>#DIV/0!</v>
      </c>
      <c r="N33" s="57" t="e">
        <f>SUM(M33-$C$18)</f>
        <v>#DIV/0!</v>
      </c>
      <c r="O33" s="129" t="e">
        <f>SUM(N33*J19)</f>
        <v>#DIV/0!</v>
      </c>
    </row>
    <row r="34" spans="1:15" ht="9" customHeight="1">
      <c r="A34" s="172"/>
      <c r="B34" s="240"/>
      <c r="C34" s="51"/>
      <c r="D34" s="101"/>
      <c r="E34" s="105"/>
      <c r="F34" s="106"/>
      <c r="G34" s="101"/>
      <c r="H34" s="105"/>
      <c r="I34" s="115"/>
      <c r="J34" s="112"/>
      <c r="K34" s="119"/>
      <c r="L34" s="122"/>
      <c r="M34" s="125"/>
      <c r="N34" s="57"/>
      <c r="O34" s="129"/>
    </row>
    <row r="35" spans="1:15" ht="12.75">
      <c r="A35" s="172" t="s">
        <v>3</v>
      </c>
      <c r="B35" s="240"/>
      <c r="C35" s="51"/>
      <c r="D35" s="101" t="e">
        <f>SUM(C24*7%)</f>
        <v>#DIV/0!</v>
      </c>
      <c r="E35" s="105" t="e">
        <f>$C$18/D35</f>
        <v>#DIV/0!</v>
      </c>
      <c r="F35" s="107" t="s">
        <v>4</v>
      </c>
      <c r="G35" s="101">
        <f>(J15*J16)*J17</f>
        <v>0</v>
      </c>
      <c r="H35" s="105" t="e">
        <f>$C$18/(D35+G35)</f>
        <v>#DIV/0!</v>
      </c>
      <c r="I35" s="115" t="s">
        <v>4</v>
      </c>
      <c r="J35" s="112" t="e">
        <f>SUM(D35/12)</f>
        <v>#DIV/0!</v>
      </c>
      <c r="K35" s="119" t="e">
        <f>SUM(G35/12)+J35</f>
        <v>#DIV/0!</v>
      </c>
      <c r="L35" s="122" t="e">
        <f>$C$18/$J$18</f>
        <v>#DIV/0!</v>
      </c>
      <c r="M35" s="125" t="e">
        <f>SUM(K35*J18)</f>
        <v>#DIV/0!</v>
      </c>
      <c r="N35" s="57" t="e">
        <f>SUM(M35-$C$18)</f>
        <v>#DIV/0!</v>
      </c>
      <c r="O35" s="129" t="e">
        <f>SUM(N35*J19)</f>
        <v>#DIV/0!</v>
      </c>
    </row>
    <row r="36" spans="1:15" ht="9" customHeight="1">
      <c r="A36" s="172"/>
      <c r="B36" s="240"/>
      <c r="C36" s="51"/>
      <c r="D36" s="101"/>
      <c r="E36" s="105"/>
      <c r="F36" s="106"/>
      <c r="G36" s="101"/>
      <c r="H36" s="105"/>
      <c r="I36" s="115"/>
      <c r="J36" s="112"/>
      <c r="K36" s="119"/>
      <c r="L36" s="122"/>
      <c r="M36" s="125"/>
      <c r="N36" s="57"/>
      <c r="O36" s="129"/>
    </row>
    <row r="37" spans="1:15" ht="13.5" thickBot="1">
      <c r="A37" s="153" t="s">
        <v>8</v>
      </c>
      <c r="B37" s="243"/>
      <c r="C37" s="68"/>
      <c r="D37" s="102" t="e">
        <f>SUM(C24*5%)</f>
        <v>#DIV/0!</v>
      </c>
      <c r="E37" s="108" t="e">
        <f>$C$18/D37</f>
        <v>#DIV/0!</v>
      </c>
      <c r="F37" s="109" t="s">
        <v>4</v>
      </c>
      <c r="G37" s="102">
        <f>(J15*J16)*J17</f>
        <v>0</v>
      </c>
      <c r="H37" s="108" t="e">
        <f>$C$18/(D37+G37)</f>
        <v>#DIV/0!</v>
      </c>
      <c r="I37" s="116" t="s">
        <v>4</v>
      </c>
      <c r="J37" s="113" t="e">
        <f>SUM(D37/12)</f>
        <v>#DIV/0!</v>
      </c>
      <c r="K37" s="120" t="e">
        <f>SUM(G37/12)+J37</f>
        <v>#DIV/0!</v>
      </c>
      <c r="L37" s="123" t="e">
        <f>$C$18/$J$18</f>
        <v>#DIV/0!</v>
      </c>
      <c r="M37" s="126" t="e">
        <f>SUM(K37*J18)</f>
        <v>#DIV/0!</v>
      </c>
      <c r="N37" s="76" t="e">
        <f>SUM(M37-$C$18)</f>
        <v>#DIV/0!</v>
      </c>
      <c r="O37" s="130" t="e">
        <f>SUM(N37*J19)</f>
        <v>#DIV/0!</v>
      </c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1:15" ht="12.75">
      <c r="A39" s="11" t="s">
        <v>64</v>
      </c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1:15" ht="15.75">
      <c r="A41" s="197" t="s">
        <v>66</v>
      </c>
      <c r="B41" s="197"/>
      <c r="C41" s="197"/>
      <c r="D41" s="197"/>
      <c r="E41" s="197"/>
      <c r="F41" s="197"/>
      <c r="G41" s="197"/>
      <c r="H41" s="11"/>
      <c r="I41" s="11"/>
      <c r="J41" s="12"/>
      <c r="K41" s="12"/>
      <c r="L41" s="12"/>
      <c r="M41" s="12"/>
      <c r="N41" s="12"/>
      <c r="O41" s="12"/>
    </row>
    <row r="42" spans="1:15" ht="13.5" thickBot="1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1:15" ht="15.75">
      <c r="A43" s="244" t="s">
        <v>24</v>
      </c>
      <c r="B43" s="245"/>
      <c r="C43" s="245"/>
      <c r="D43" s="238">
        <f>D3</f>
        <v>0</v>
      </c>
      <c r="E43" s="238"/>
      <c r="F43" s="238"/>
      <c r="G43" s="239"/>
      <c r="H43" s="11"/>
      <c r="I43" s="11"/>
      <c r="J43" s="12"/>
      <c r="K43" s="12"/>
      <c r="L43" s="12"/>
      <c r="M43" s="12"/>
      <c r="N43" s="12"/>
      <c r="O43" s="12"/>
    </row>
    <row r="44" spans="1:15" ht="12" customHeight="1">
      <c r="A44" s="227"/>
      <c r="B44" s="228"/>
      <c r="C44" s="228"/>
      <c r="D44" s="228"/>
      <c r="E44" s="228"/>
      <c r="F44" s="228"/>
      <c r="G44" s="229"/>
      <c r="H44" s="11"/>
      <c r="I44" s="11"/>
      <c r="J44" s="12"/>
      <c r="K44" s="12"/>
      <c r="L44" s="12"/>
      <c r="M44" s="12"/>
      <c r="N44" s="12"/>
      <c r="O44" s="12"/>
    </row>
    <row r="45" spans="1:15" ht="15.75">
      <c r="A45" s="230" t="s">
        <v>23</v>
      </c>
      <c r="B45" s="231"/>
      <c r="C45" s="231"/>
      <c r="D45" s="241">
        <f>D5</f>
        <v>0</v>
      </c>
      <c r="E45" s="241"/>
      <c r="F45" s="241"/>
      <c r="G45" s="242"/>
      <c r="H45" s="11"/>
      <c r="I45" s="11"/>
      <c r="J45" s="12"/>
      <c r="K45" s="12"/>
      <c r="L45" s="12"/>
      <c r="M45" s="12"/>
      <c r="N45" s="12"/>
      <c r="O45" s="12"/>
    </row>
    <row r="46" spans="1:15" ht="12" customHeight="1">
      <c r="A46" s="227"/>
      <c r="B46" s="228"/>
      <c r="C46" s="228"/>
      <c r="D46" s="228"/>
      <c r="E46" s="228"/>
      <c r="F46" s="228"/>
      <c r="G46" s="229"/>
      <c r="H46" s="11"/>
      <c r="I46" s="11"/>
      <c r="J46" s="12"/>
      <c r="K46" s="12"/>
      <c r="L46" s="12"/>
      <c r="M46" s="12"/>
      <c r="N46" s="12"/>
      <c r="O46" s="12"/>
    </row>
    <row r="47" spans="1:15" ht="15.75">
      <c r="A47" s="230" t="s">
        <v>62</v>
      </c>
      <c r="B47" s="231"/>
      <c r="C47" s="231"/>
      <c r="D47" s="232">
        <f>D7</f>
        <v>0</v>
      </c>
      <c r="E47" s="232"/>
      <c r="F47" s="232"/>
      <c r="G47" s="233"/>
      <c r="H47" s="11"/>
      <c r="I47" s="11"/>
      <c r="J47" s="12"/>
      <c r="K47" s="12"/>
      <c r="L47" s="12"/>
      <c r="M47" s="12"/>
      <c r="N47" s="12"/>
      <c r="O47" s="12"/>
    </row>
    <row r="48" spans="1:15" ht="12" customHeight="1">
      <c r="A48" s="227"/>
      <c r="B48" s="228"/>
      <c r="C48" s="228"/>
      <c r="D48" s="228"/>
      <c r="E48" s="228"/>
      <c r="F48" s="228"/>
      <c r="G48" s="229"/>
      <c r="H48" s="11"/>
      <c r="I48" s="11"/>
      <c r="J48" s="12"/>
      <c r="K48" s="12"/>
      <c r="L48" s="12"/>
      <c r="M48" s="12"/>
      <c r="N48" s="12"/>
      <c r="O48" s="12"/>
    </row>
    <row r="49" spans="1:15" ht="16.5" thickBot="1">
      <c r="A49" s="234" t="s">
        <v>32</v>
      </c>
      <c r="B49" s="235"/>
      <c r="C49" s="235"/>
      <c r="D49" s="236">
        <f>D9</f>
        <v>0</v>
      </c>
      <c r="E49" s="236"/>
      <c r="F49" s="236"/>
      <c r="G49" s="237"/>
      <c r="H49" s="14"/>
      <c r="I49" s="14"/>
      <c r="J49" s="15"/>
      <c r="K49" s="15"/>
      <c r="L49" s="15"/>
      <c r="M49" s="15"/>
      <c r="N49" s="15"/>
      <c r="O49" s="15"/>
    </row>
    <row r="50" spans="1:15" ht="15.75" customHeight="1" thickBot="1">
      <c r="A50" s="17"/>
      <c r="B50" s="14"/>
      <c r="C50" s="14"/>
      <c r="D50" s="18"/>
      <c r="E50" s="18"/>
      <c r="F50" s="18"/>
      <c r="G50" s="18"/>
      <c r="H50" s="14"/>
      <c r="I50" s="14"/>
      <c r="J50" s="15"/>
      <c r="K50" s="15"/>
      <c r="L50" s="15"/>
      <c r="M50" s="15"/>
      <c r="N50" s="15"/>
      <c r="O50" s="15"/>
    </row>
    <row r="51" spans="1:15" ht="12.75">
      <c r="A51" s="205" t="s">
        <v>5</v>
      </c>
      <c r="B51" s="213"/>
      <c r="C51" s="213"/>
      <c r="D51" s="206"/>
      <c r="E51" s="14"/>
      <c r="F51" s="14"/>
      <c r="G51" s="217" t="s">
        <v>12</v>
      </c>
      <c r="H51" s="218"/>
      <c r="I51" s="218"/>
      <c r="J51" s="218"/>
      <c r="K51" s="218"/>
      <c r="L51" s="218"/>
      <c r="M51" s="219"/>
      <c r="N51" s="14"/>
      <c r="O51" s="14"/>
    </row>
    <row r="52" spans="1:15" ht="13.5" thickBot="1">
      <c r="A52" s="214"/>
      <c r="B52" s="215"/>
      <c r="C52" s="215"/>
      <c r="D52" s="216"/>
      <c r="E52" s="14"/>
      <c r="F52" s="14"/>
      <c r="G52" s="220" t="s">
        <v>25</v>
      </c>
      <c r="H52" s="221"/>
      <c r="I52" s="221"/>
      <c r="J52" s="221"/>
      <c r="K52" s="221"/>
      <c r="L52" s="221"/>
      <c r="M52" s="268"/>
      <c r="N52" s="14"/>
      <c r="O52" s="14"/>
    </row>
    <row r="53" spans="1:15" ht="13.5" thickBot="1">
      <c r="A53" s="280" t="s">
        <v>11</v>
      </c>
      <c r="B53" s="281"/>
      <c r="C53" s="78">
        <f>C15</f>
        <v>0</v>
      </c>
      <c r="D53" s="19" t="s">
        <v>27</v>
      </c>
      <c r="E53" s="20"/>
      <c r="F53" s="14"/>
      <c r="G53" s="223" t="s">
        <v>26</v>
      </c>
      <c r="H53" s="224"/>
      <c r="I53" s="224"/>
      <c r="J53" s="79">
        <f>J15</f>
        <v>0</v>
      </c>
      <c r="K53" s="18"/>
      <c r="L53" s="148">
        <f>IF(C19=1,O8,0)+IF(C19=2,O9,0)+IF(C19=3,O10,0)+IF(C19=4,O11,0)</f>
        <v>2.64</v>
      </c>
      <c r="M53" s="225" t="s">
        <v>73</v>
      </c>
      <c r="N53" s="225"/>
      <c r="O53" s="226"/>
    </row>
    <row r="54" spans="1:15" ht="12.75">
      <c r="A54" s="280" t="s">
        <v>10</v>
      </c>
      <c r="B54" s="281"/>
      <c r="C54" s="80">
        <f>C16</f>
        <v>0</v>
      </c>
      <c r="D54" s="19" t="s">
        <v>28</v>
      </c>
      <c r="E54" s="14"/>
      <c r="F54" s="14"/>
      <c r="G54" s="174" t="s">
        <v>13</v>
      </c>
      <c r="H54" s="175"/>
      <c r="I54" s="175"/>
      <c r="J54" s="81">
        <f>J16</f>
        <v>0.06</v>
      </c>
      <c r="K54" s="18"/>
      <c r="L54" s="165" t="s">
        <v>56</v>
      </c>
      <c r="M54" s="166"/>
      <c r="N54" s="166"/>
      <c r="O54" s="167"/>
    </row>
    <row r="55" spans="1:15" ht="13.5" thickBot="1">
      <c r="A55" s="280" t="s">
        <v>14</v>
      </c>
      <c r="B55" s="281"/>
      <c r="C55" s="82">
        <f>C17</f>
        <v>0</v>
      </c>
      <c r="D55" s="19" t="s">
        <v>29</v>
      </c>
      <c r="E55" s="14"/>
      <c r="F55" s="14"/>
      <c r="G55" s="174" t="s">
        <v>15</v>
      </c>
      <c r="H55" s="175"/>
      <c r="I55" s="175"/>
      <c r="J55" s="81">
        <f>J17</f>
        <v>0.11</v>
      </c>
      <c r="K55" s="18"/>
      <c r="L55" s="168" t="e">
        <f>((C53/C55)*L53)</f>
        <v>#DIV/0!</v>
      </c>
      <c r="M55" s="169"/>
      <c r="N55" s="170" t="s">
        <v>52</v>
      </c>
      <c r="O55" s="171"/>
    </row>
    <row r="56" spans="1:15" ht="13.5" customHeight="1" thickBot="1">
      <c r="A56" s="276" t="s">
        <v>37</v>
      </c>
      <c r="B56" s="277"/>
      <c r="C56" s="155">
        <f>C18</f>
        <v>325</v>
      </c>
      <c r="D56" s="156"/>
      <c r="E56" s="14"/>
      <c r="F56" s="14"/>
      <c r="G56" s="174" t="s">
        <v>35</v>
      </c>
      <c r="H56" s="175"/>
      <c r="I56" s="175"/>
      <c r="J56" s="83">
        <f>J18</f>
        <v>0</v>
      </c>
      <c r="K56" s="18"/>
      <c r="L56" s="165" t="s">
        <v>51</v>
      </c>
      <c r="M56" s="166"/>
      <c r="N56" s="166"/>
      <c r="O56" s="167"/>
    </row>
    <row r="57" spans="1:15" ht="13.5" thickBot="1">
      <c r="A57" s="211"/>
      <c r="B57" s="211"/>
      <c r="C57" s="212"/>
      <c r="D57" s="212"/>
      <c r="E57" s="14"/>
      <c r="F57" s="14"/>
      <c r="G57" s="153" t="s">
        <v>30</v>
      </c>
      <c r="H57" s="154"/>
      <c r="I57" s="154"/>
      <c r="J57" s="84">
        <f>J19</f>
        <v>0</v>
      </c>
      <c r="K57" s="18"/>
      <c r="L57" s="168" t="e">
        <f>L55*J57</f>
        <v>#DIV/0!</v>
      </c>
      <c r="M57" s="169"/>
      <c r="N57" s="170" t="s">
        <v>52</v>
      </c>
      <c r="O57" s="171"/>
    </row>
    <row r="58" spans="1:15" ht="15.75" customHeight="1">
      <c r="A58" s="85"/>
      <c r="B58" s="85"/>
      <c r="C58" s="86"/>
      <c r="D58" s="86"/>
      <c r="E58" s="14"/>
      <c r="F58" s="14"/>
      <c r="G58" s="85"/>
      <c r="H58" s="85"/>
      <c r="I58" s="85"/>
      <c r="J58" s="21"/>
      <c r="K58" s="18"/>
      <c r="L58" s="87"/>
      <c r="M58" s="87"/>
      <c r="N58" s="85"/>
      <c r="O58" s="85"/>
    </row>
    <row r="59" spans="1:15" ht="15.75" customHeight="1" thickBot="1">
      <c r="A59" s="85"/>
      <c r="B59" s="85"/>
      <c r="C59" s="86"/>
      <c r="D59" s="86"/>
      <c r="E59" s="14"/>
      <c r="F59" s="14"/>
      <c r="G59" s="85"/>
      <c r="H59" s="85"/>
      <c r="I59" s="85"/>
      <c r="J59" s="21"/>
      <c r="K59" s="18"/>
      <c r="L59" s="87"/>
      <c r="M59" s="87"/>
      <c r="N59" s="85"/>
      <c r="O59" s="85"/>
    </row>
    <row r="60" spans="1:15" ht="13.5" thickBot="1">
      <c r="A60" s="205" t="s">
        <v>18</v>
      </c>
      <c r="B60" s="206"/>
      <c r="C60" s="185" t="s">
        <v>60</v>
      </c>
      <c r="D60" s="187"/>
      <c r="E60" s="185" t="s">
        <v>60</v>
      </c>
      <c r="F60" s="186"/>
      <c r="G60" s="187"/>
      <c r="H60" s="185" t="s">
        <v>61</v>
      </c>
      <c r="I60" s="186"/>
      <c r="J60" s="187"/>
      <c r="K60" s="185" t="s">
        <v>61</v>
      </c>
      <c r="L60" s="186"/>
      <c r="M60" s="187"/>
      <c r="N60" s="18"/>
      <c r="O60" s="15"/>
    </row>
    <row r="61" spans="1:15" ht="12.75">
      <c r="A61" s="207"/>
      <c r="B61" s="208"/>
      <c r="C61" s="194" t="s">
        <v>53</v>
      </c>
      <c r="D61" s="196"/>
      <c r="E61" s="179" t="s">
        <v>53</v>
      </c>
      <c r="F61" s="180"/>
      <c r="G61" s="181"/>
      <c r="H61" s="194" t="s">
        <v>53</v>
      </c>
      <c r="I61" s="195"/>
      <c r="J61" s="196"/>
      <c r="K61" s="179" t="s">
        <v>53</v>
      </c>
      <c r="L61" s="180"/>
      <c r="M61" s="181"/>
      <c r="N61" s="10"/>
      <c r="O61" s="10"/>
    </row>
    <row r="62" spans="1:15" ht="13.5" thickBot="1">
      <c r="A62" s="209"/>
      <c r="B62" s="210"/>
      <c r="C62" s="182" t="s">
        <v>54</v>
      </c>
      <c r="D62" s="184"/>
      <c r="E62" s="182" t="s">
        <v>55</v>
      </c>
      <c r="F62" s="183"/>
      <c r="G62" s="184"/>
      <c r="H62" s="182" t="s">
        <v>54</v>
      </c>
      <c r="I62" s="183"/>
      <c r="J62" s="184"/>
      <c r="K62" s="182" t="s">
        <v>55</v>
      </c>
      <c r="L62" s="183"/>
      <c r="M62" s="184"/>
      <c r="N62" s="10"/>
      <c r="O62" s="10"/>
    </row>
    <row r="63" spans="1:15" ht="12.75">
      <c r="A63" s="203" t="s">
        <v>9</v>
      </c>
      <c r="B63" s="204"/>
      <c r="C63" s="191" t="e">
        <f>L55*17%</f>
        <v>#DIV/0!</v>
      </c>
      <c r="D63" s="193"/>
      <c r="E63" s="191" t="e">
        <f>C63*(J56/12)</f>
        <v>#DIV/0!</v>
      </c>
      <c r="F63" s="192"/>
      <c r="G63" s="193"/>
      <c r="H63" s="191" t="e">
        <f>C63*J57</f>
        <v>#DIV/0!</v>
      </c>
      <c r="I63" s="192"/>
      <c r="J63" s="193"/>
      <c r="K63" s="191" t="e">
        <f>E63*J57</f>
        <v>#DIV/0!</v>
      </c>
      <c r="L63" s="192"/>
      <c r="M63" s="193"/>
      <c r="N63" s="12"/>
      <c r="O63" s="12"/>
    </row>
    <row r="64" spans="1:15" ht="9" customHeight="1">
      <c r="A64" s="172"/>
      <c r="B64" s="201"/>
      <c r="C64" s="176"/>
      <c r="D64" s="178"/>
      <c r="E64" s="176"/>
      <c r="F64" s="177"/>
      <c r="G64" s="178"/>
      <c r="H64" s="176"/>
      <c r="I64" s="177"/>
      <c r="J64" s="178"/>
      <c r="K64" s="176"/>
      <c r="L64" s="177"/>
      <c r="M64" s="178"/>
      <c r="N64" s="12"/>
      <c r="O64" s="12"/>
    </row>
    <row r="65" spans="1:15" ht="12.75">
      <c r="A65" s="172" t="s">
        <v>6</v>
      </c>
      <c r="B65" s="201"/>
      <c r="C65" s="176" t="e">
        <f>L55*15%</f>
        <v>#DIV/0!</v>
      </c>
      <c r="D65" s="178"/>
      <c r="E65" s="176" t="e">
        <f>C65*J56/12</f>
        <v>#DIV/0!</v>
      </c>
      <c r="F65" s="177"/>
      <c r="G65" s="178"/>
      <c r="H65" s="176" t="e">
        <f>C65*J57</f>
        <v>#DIV/0!</v>
      </c>
      <c r="I65" s="177"/>
      <c r="J65" s="178"/>
      <c r="K65" s="176" t="e">
        <f>E65*J57</f>
        <v>#DIV/0!</v>
      </c>
      <c r="L65" s="177"/>
      <c r="M65" s="178"/>
      <c r="N65" s="12"/>
      <c r="O65" s="12"/>
    </row>
    <row r="66" spans="1:15" ht="9" customHeight="1">
      <c r="A66" s="172"/>
      <c r="B66" s="201"/>
      <c r="C66" s="176"/>
      <c r="D66" s="178"/>
      <c r="E66" s="176"/>
      <c r="F66" s="177"/>
      <c r="G66" s="178"/>
      <c r="H66" s="176"/>
      <c r="I66" s="177"/>
      <c r="J66" s="178"/>
      <c r="K66" s="176"/>
      <c r="L66" s="177"/>
      <c r="M66" s="178"/>
      <c r="N66" s="10"/>
      <c r="O66" s="10"/>
    </row>
    <row r="67" spans="1:15" ht="12.75">
      <c r="A67" s="172" t="s">
        <v>7</v>
      </c>
      <c r="B67" s="201"/>
      <c r="C67" s="176" t="e">
        <f>L55*13%</f>
        <v>#DIV/0!</v>
      </c>
      <c r="D67" s="178"/>
      <c r="E67" s="176" t="e">
        <f>C67*J56/12</f>
        <v>#DIV/0!</v>
      </c>
      <c r="F67" s="177"/>
      <c r="G67" s="178"/>
      <c r="H67" s="176" t="e">
        <f>C67*J57</f>
        <v>#DIV/0!</v>
      </c>
      <c r="I67" s="177"/>
      <c r="J67" s="178"/>
      <c r="K67" s="176" t="e">
        <f>E67*J57</f>
        <v>#DIV/0!</v>
      </c>
      <c r="L67" s="177"/>
      <c r="M67" s="178"/>
      <c r="N67" s="10"/>
      <c r="O67" s="10"/>
    </row>
    <row r="68" spans="1:15" ht="9" customHeight="1">
      <c r="A68" s="172"/>
      <c r="B68" s="201"/>
      <c r="C68" s="176"/>
      <c r="D68" s="178"/>
      <c r="E68" s="176"/>
      <c r="F68" s="177"/>
      <c r="G68" s="178"/>
      <c r="H68" s="176"/>
      <c r="I68" s="177"/>
      <c r="J68" s="178"/>
      <c r="K68" s="176"/>
      <c r="L68" s="177"/>
      <c r="M68" s="178"/>
      <c r="N68" s="10"/>
      <c r="O68" s="10"/>
    </row>
    <row r="69" spans="1:15" ht="12.75">
      <c r="A69" s="172" t="s">
        <v>1</v>
      </c>
      <c r="B69" s="201"/>
      <c r="C69" s="176" t="e">
        <f>L55*11%</f>
        <v>#DIV/0!</v>
      </c>
      <c r="D69" s="178"/>
      <c r="E69" s="176" t="e">
        <f>C69*J56/12</f>
        <v>#DIV/0!</v>
      </c>
      <c r="F69" s="177"/>
      <c r="G69" s="178"/>
      <c r="H69" s="176" t="e">
        <f>C69*J57</f>
        <v>#DIV/0!</v>
      </c>
      <c r="I69" s="177"/>
      <c r="J69" s="178"/>
      <c r="K69" s="176" t="e">
        <f>E69*J57</f>
        <v>#DIV/0!</v>
      </c>
      <c r="L69" s="177"/>
      <c r="M69" s="178"/>
      <c r="N69" s="10"/>
      <c r="O69" s="10"/>
    </row>
    <row r="70" spans="1:15" ht="9" customHeight="1">
      <c r="A70" s="172"/>
      <c r="B70" s="201"/>
      <c r="C70" s="176"/>
      <c r="D70" s="178"/>
      <c r="E70" s="176"/>
      <c r="F70" s="177"/>
      <c r="G70" s="178"/>
      <c r="H70" s="176"/>
      <c r="I70" s="177"/>
      <c r="J70" s="178"/>
      <c r="K70" s="176"/>
      <c r="L70" s="177"/>
      <c r="M70" s="178"/>
      <c r="N70" s="10"/>
      <c r="O70" s="10"/>
    </row>
    <row r="71" spans="1:15" ht="12.75">
      <c r="A71" s="172" t="s">
        <v>2</v>
      </c>
      <c r="B71" s="201"/>
      <c r="C71" s="176" t="e">
        <f>L55*9%</f>
        <v>#DIV/0!</v>
      </c>
      <c r="D71" s="178"/>
      <c r="E71" s="176" t="e">
        <f>C71*J56/12</f>
        <v>#DIV/0!</v>
      </c>
      <c r="F71" s="177"/>
      <c r="G71" s="178"/>
      <c r="H71" s="176" t="e">
        <f>C71*J57</f>
        <v>#DIV/0!</v>
      </c>
      <c r="I71" s="177"/>
      <c r="J71" s="178"/>
      <c r="K71" s="176" t="e">
        <f>E71*J57</f>
        <v>#DIV/0!</v>
      </c>
      <c r="L71" s="177"/>
      <c r="M71" s="178"/>
      <c r="N71" s="10"/>
      <c r="O71" s="10"/>
    </row>
    <row r="72" spans="1:15" ht="9" customHeight="1">
      <c r="A72" s="172"/>
      <c r="B72" s="201"/>
      <c r="C72" s="176"/>
      <c r="D72" s="178"/>
      <c r="E72" s="176"/>
      <c r="F72" s="177"/>
      <c r="G72" s="178"/>
      <c r="H72" s="176"/>
      <c r="I72" s="177"/>
      <c r="J72" s="178"/>
      <c r="K72" s="176"/>
      <c r="L72" s="177"/>
      <c r="M72" s="178"/>
      <c r="N72" s="10"/>
      <c r="O72" s="10"/>
    </row>
    <row r="73" spans="1:15" ht="12.75">
      <c r="A73" s="172" t="s">
        <v>3</v>
      </c>
      <c r="B73" s="201"/>
      <c r="C73" s="176" t="e">
        <f>L55*7%</f>
        <v>#DIV/0!</v>
      </c>
      <c r="D73" s="178"/>
      <c r="E73" s="176" t="e">
        <f>C73*J56/12</f>
        <v>#DIV/0!</v>
      </c>
      <c r="F73" s="177"/>
      <c r="G73" s="178"/>
      <c r="H73" s="176" t="e">
        <f>C73*J57</f>
        <v>#DIV/0!</v>
      </c>
      <c r="I73" s="177"/>
      <c r="J73" s="178"/>
      <c r="K73" s="176" t="e">
        <f>E73*J57</f>
        <v>#DIV/0!</v>
      </c>
      <c r="L73" s="177"/>
      <c r="M73" s="178"/>
      <c r="N73" s="10"/>
      <c r="O73" s="10"/>
    </row>
    <row r="74" spans="1:15" ht="9" customHeight="1">
      <c r="A74" s="172"/>
      <c r="B74" s="201"/>
      <c r="C74" s="176"/>
      <c r="D74" s="178"/>
      <c r="E74" s="176"/>
      <c r="F74" s="177"/>
      <c r="G74" s="178"/>
      <c r="H74" s="176"/>
      <c r="I74" s="177"/>
      <c r="J74" s="178"/>
      <c r="K74" s="176"/>
      <c r="L74" s="177"/>
      <c r="M74" s="178"/>
      <c r="N74" s="10"/>
      <c r="O74" s="10"/>
    </row>
    <row r="75" spans="1:15" ht="13.5" thickBot="1">
      <c r="A75" s="153" t="s">
        <v>8</v>
      </c>
      <c r="B75" s="202"/>
      <c r="C75" s="188" t="e">
        <f>L55*5%</f>
        <v>#DIV/0!</v>
      </c>
      <c r="D75" s="190"/>
      <c r="E75" s="188" t="e">
        <f>C75*J56/12</f>
        <v>#DIV/0!</v>
      </c>
      <c r="F75" s="189"/>
      <c r="G75" s="190"/>
      <c r="H75" s="188" t="e">
        <f>C75*J57</f>
        <v>#DIV/0!</v>
      </c>
      <c r="I75" s="189"/>
      <c r="J75" s="190"/>
      <c r="K75" s="188" t="e">
        <f>E75*J57</f>
        <v>#DIV/0!</v>
      </c>
      <c r="L75" s="189"/>
      <c r="M75" s="190"/>
      <c r="N75" s="10"/>
      <c r="O75" s="10"/>
    </row>
    <row r="76" spans="10:15" ht="12.75">
      <c r="J76" s="10"/>
      <c r="K76" s="10"/>
      <c r="L76" s="10"/>
      <c r="M76" s="10"/>
      <c r="N76" s="10"/>
      <c r="O76" s="10"/>
    </row>
    <row r="77" spans="1:15" ht="12.75">
      <c r="A77" s="11" t="s">
        <v>59</v>
      </c>
      <c r="J77" s="10"/>
      <c r="K77" s="1" t="s">
        <v>58</v>
      </c>
      <c r="L77" s="1"/>
      <c r="M77" s="10"/>
      <c r="N77" s="10"/>
      <c r="O77" s="10"/>
    </row>
  </sheetData>
  <sheetProtection password="803D" sheet="1"/>
  <mergeCells count="160">
    <mergeCell ref="A32:B32"/>
    <mergeCell ref="A33:B33"/>
    <mergeCell ref="A34:B34"/>
    <mergeCell ref="A35:B35"/>
    <mergeCell ref="A36:B36"/>
    <mergeCell ref="G18:I18"/>
    <mergeCell ref="A19:B19"/>
    <mergeCell ref="G19:I19"/>
    <mergeCell ref="A27:B27"/>
    <mergeCell ref="A28:B28"/>
    <mergeCell ref="A29:B29"/>
    <mergeCell ref="A30:B30"/>
    <mergeCell ref="A31:B31"/>
    <mergeCell ref="A1:G1"/>
    <mergeCell ref="A15:B15"/>
    <mergeCell ref="G15:I15"/>
    <mergeCell ref="A16:B16"/>
    <mergeCell ref="G16:I16"/>
    <mergeCell ref="A17:B17"/>
    <mergeCell ref="G17:I17"/>
    <mergeCell ref="A8:G8"/>
    <mergeCell ref="A9:C9"/>
    <mergeCell ref="D9:G9"/>
    <mergeCell ref="A13:D14"/>
    <mergeCell ref="G13:M13"/>
    <mergeCell ref="G14:M14"/>
    <mergeCell ref="D3:G3"/>
    <mergeCell ref="A5:C5"/>
    <mergeCell ref="D5:G5"/>
    <mergeCell ref="A4:G4"/>
    <mergeCell ref="A3:C3"/>
    <mergeCell ref="A22:B23"/>
    <mergeCell ref="E22:F22"/>
    <mergeCell ref="A6:G6"/>
    <mergeCell ref="A7:C7"/>
    <mergeCell ref="D7:G7"/>
    <mergeCell ref="J22:K22"/>
    <mergeCell ref="H23:I23"/>
    <mergeCell ref="A24:B24"/>
    <mergeCell ref="E24:F24"/>
    <mergeCell ref="H24:I24"/>
    <mergeCell ref="A41:G41"/>
    <mergeCell ref="A25:B25"/>
    <mergeCell ref="H22:I22"/>
    <mergeCell ref="A37:B37"/>
    <mergeCell ref="A26:B26"/>
    <mergeCell ref="A43:C43"/>
    <mergeCell ref="D43:G43"/>
    <mergeCell ref="A44:G44"/>
    <mergeCell ref="A45:C45"/>
    <mergeCell ref="D45:G45"/>
    <mergeCell ref="A46:G46"/>
    <mergeCell ref="A55:B55"/>
    <mergeCell ref="G55:I55"/>
    <mergeCell ref="A47:C47"/>
    <mergeCell ref="D47:G47"/>
    <mergeCell ref="A48:G48"/>
    <mergeCell ref="A49:C49"/>
    <mergeCell ref="D49:G49"/>
    <mergeCell ref="A51:D52"/>
    <mergeCell ref="G51:M51"/>
    <mergeCell ref="G52:M52"/>
    <mergeCell ref="L56:O56"/>
    <mergeCell ref="N57:O57"/>
    <mergeCell ref="H61:J61"/>
    <mergeCell ref="K61:M61"/>
    <mergeCell ref="A53:B53"/>
    <mergeCell ref="G53:I53"/>
    <mergeCell ref="E60:G60"/>
    <mergeCell ref="H60:J60"/>
    <mergeCell ref="A54:B54"/>
    <mergeCell ref="G54:I54"/>
    <mergeCell ref="A63:B63"/>
    <mergeCell ref="C63:D63"/>
    <mergeCell ref="E63:G63"/>
    <mergeCell ref="H63:J63"/>
    <mergeCell ref="K63:M63"/>
    <mergeCell ref="L57:M57"/>
    <mergeCell ref="C57:D57"/>
    <mergeCell ref="G57:I57"/>
    <mergeCell ref="E62:G62"/>
    <mergeCell ref="H62:J62"/>
    <mergeCell ref="K62:M62"/>
    <mergeCell ref="C62:D62"/>
    <mergeCell ref="A60:B62"/>
    <mergeCell ref="A57:B57"/>
    <mergeCell ref="E61:G61"/>
    <mergeCell ref="C60:D60"/>
    <mergeCell ref="K60:M60"/>
    <mergeCell ref="C61:D61"/>
    <mergeCell ref="A66:B66"/>
    <mergeCell ref="C66:D66"/>
    <mergeCell ref="E66:G66"/>
    <mergeCell ref="H66:J66"/>
    <mergeCell ref="K66:M66"/>
    <mergeCell ref="H64:J64"/>
    <mergeCell ref="K64:M64"/>
    <mergeCell ref="A64:B64"/>
    <mergeCell ref="C64:D64"/>
    <mergeCell ref="E64:G64"/>
    <mergeCell ref="A68:B68"/>
    <mergeCell ref="C68:D68"/>
    <mergeCell ref="E68:G68"/>
    <mergeCell ref="H68:J68"/>
    <mergeCell ref="K68:M68"/>
    <mergeCell ref="A65:B65"/>
    <mergeCell ref="C65:D65"/>
    <mergeCell ref="E65:G65"/>
    <mergeCell ref="H65:J65"/>
    <mergeCell ref="K65:M65"/>
    <mergeCell ref="A70:B70"/>
    <mergeCell ref="C70:D70"/>
    <mergeCell ref="E70:G70"/>
    <mergeCell ref="H70:J70"/>
    <mergeCell ref="K70:M70"/>
    <mergeCell ref="A67:B67"/>
    <mergeCell ref="C67:D67"/>
    <mergeCell ref="E67:G67"/>
    <mergeCell ref="H67:J67"/>
    <mergeCell ref="K67:M67"/>
    <mergeCell ref="A72:B72"/>
    <mergeCell ref="C72:D72"/>
    <mergeCell ref="E72:G72"/>
    <mergeCell ref="H72:J72"/>
    <mergeCell ref="K72:M72"/>
    <mergeCell ref="A69:B69"/>
    <mergeCell ref="C69:D69"/>
    <mergeCell ref="E69:G69"/>
    <mergeCell ref="H69:J69"/>
    <mergeCell ref="K69:M69"/>
    <mergeCell ref="A74:B74"/>
    <mergeCell ref="C74:D74"/>
    <mergeCell ref="E74:G74"/>
    <mergeCell ref="H74:J74"/>
    <mergeCell ref="K74:M74"/>
    <mergeCell ref="A71:B71"/>
    <mergeCell ref="C71:D71"/>
    <mergeCell ref="E71:G71"/>
    <mergeCell ref="H71:J71"/>
    <mergeCell ref="K71:M71"/>
    <mergeCell ref="A75:B75"/>
    <mergeCell ref="C75:D75"/>
    <mergeCell ref="E75:G75"/>
    <mergeCell ref="H75:J75"/>
    <mergeCell ref="K75:M75"/>
    <mergeCell ref="A73:B73"/>
    <mergeCell ref="C73:D73"/>
    <mergeCell ref="E73:G73"/>
    <mergeCell ref="H73:J73"/>
    <mergeCell ref="K73:M73"/>
    <mergeCell ref="A56:B56"/>
    <mergeCell ref="C56:D56"/>
    <mergeCell ref="A18:B18"/>
    <mergeCell ref="C18:D18"/>
    <mergeCell ref="J8:M11"/>
    <mergeCell ref="M53:O53"/>
    <mergeCell ref="L54:O54"/>
    <mergeCell ref="L55:M55"/>
    <mergeCell ref="N55:O55"/>
    <mergeCell ref="G56:I56"/>
  </mergeCells>
  <hyperlinks>
    <hyperlink ref="K77" r:id="rId1" display="https://ovi.rdw.nl/"/>
    <hyperlink ref="D47:G47" r:id="rId2" display="../AppData/Local/Ron Ecodrive/AppData/Local/Microsoft/Windows/Temporary Internet Files/Content.IE5/0YQ6DL2G/Terugverdientijd schema Dienst V&amp;O 10-11.xls"/>
    <hyperlink ref="D7" r:id="rId3" display="bartbaaten@home.nl"/>
  </hyperlinks>
  <printOptions/>
  <pageMargins left="0.75" right="0.75" top="1" bottom="1" header="0.5" footer="0.5"/>
  <pageSetup horizontalDpi="600" verticalDpi="600" orientation="landscape" paperSize="9" scale="90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:I1"/>
    </sheetView>
  </sheetViews>
  <sheetFormatPr defaultColWidth="9.140625" defaultRowHeight="12.75"/>
  <cols>
    <col min="4" max="4" width="13.140625" style="0" customWidth="1"/>
    <col min="5" max="5" width="8.140625" style="0" customWidth="1"/>
    <col min="6" max="6" width="5.28125" style="0" customWidth="1"/>
    <col min="7" max="7" width="10.8515625" style="0" customWidth="1"/>
    <col min="8" max="8" width="7.140625" style="0" customWidth="1"/>
    <col min="9" max="9" width="8.28125" style="0" customWidth="1"/>
    <col min="10" max="10" width="9.57421875" style="0" customWidth="1"/>
    <col min="12" max="12" width="10.421875" style="0" customWidth="1"/>
    <col min="13" max="13" width="11.7109375" style="0" customWidth="1"/>
    <col min="14" max="14" width="9.8515625" style="0" customWidth="1"/>
    <col min="15" max="15" width="14.140625" style="0" bestFit="1" customWidth="1"/>
  </cols>
  <sheetData>
    <row r="1" spans="1:17" ht="15.75">
      <c r="A1" s="197" t="s">
        <v>65</v>
      </c>
      <c r="B1" s="197"/>
      <c r="C1" s="197"/>
      <c r="D1" s="197"/>
      <c r="E1" s="197"/>
      <c r="F1" s="197"/>
      <c r="G1" s="197"/>
      <c r="H1" s="197"/>
      <c r="I1" s="197"/>
      <c r="J1" s="10"/>
      <c r="K1" s="10"/>
      <c r="L1" s="10"/>
      <c r="M1" s="10"/>
      <c r="N1" s="10"/>
      <c r="O1" s="10"/>
      <c r="P1" s="9"/>
      <c r="Q1" s="8"/>
    </row>
    <row r="2" spans="1:17" ht="13.5" thickBo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9"/>
      <c r="Q2" s="8"/>
    </row>
    <row r="3" spans="1:17" ht="15.75">
      <c r="A3" s="244" t="s">
        <v>24</v>
      </c>
      <c r="B3" s="245"/>
      <c r="C3" s="245"/>
      <c r="D3" s="238">
        <f>'Looptijd wagenpark 1e periode'!D3</f>
        <v>0</v>
      </c>
      <c r="E3" s="238"/>
      <c r="F3" s="238"/>
      <c r="G3" s="239"/>
      <c r="H3" s="11"/>
      <c r="I3" s="11"/>
      <c r="J3" s="12"/>
      <c r="K3" s="12"/>
      <c r="L3" s="12"/>
      <c r="M3" s="12"/>
      <c r="N3" s="12"/>
      <c r="O3" s="12"/>
      <c r="P3" s="9"/>
      <c r="Q3" s="8"/>
    </row>
    <row r="4" spans="1:17" ht="12.75" customHeight="1">
      <c r="A4" s="227"/>
      <c r="B4" s="228"/>
      <c r="C4" s="228"/>
      <c r="D4" s="228"/>
      <c r="E4" s="228"/>
      <c r="F4" s="228"/>
      <c r="G4" s="229"/>
      <c r="H4" s="11"/>
      <c r="I4" s="11"/>
      <c r="J4" s="12"/>
      <c r="K4" s="12"/>
      <c r="L4" s="12"/>
      <c r="M4" s="12"/>
      <c r="N4" s="12"/>
      <c r="O4" s="12"/>
      <c r="P4" s="9"/>
      <c r="Q4" s="8"/>
    </row>
    <row r="5" spans="1:17" ht="15.75">
      <c r="A5" s="230" t="s">
        <v>23</v>
      </c>
      <c r="B5" s="231"/>
      <c r="C5" s="231"/>
      <c r="D5" s="241">
        <f>'Looptijd wagenpark 1e periode'!D5</f>
        <v>0</v>
      </c>
      <c r="E5" s="241"/>
      <c r="F5" s="241"/>
      <c r="G5" s="242"/>
      <c r="H5" s="11"/>
      <c r="I5" s="11"/>
      <c r="J5" s="12"/>
      <c r="K5" s="12"/>
      <c r="L5" s="12"/>
      <c r="M5" s="12"/>
      <c r="N5" s="12"/>
      <c r="O5" s="12"/>
      <c r="P5" s="9"/>
      <c r="Q5" s="8"/>
    </row>
    <row r="6" spans="1:17" ht="12.75" customHeight="1">
      <c r="A6" s="227"/>
      <c r="B6" s="228"/>
      <c r="C6" s="228"/>
      <c r="D6" s="228"/>
      <c r="E6" s="228"/>
      <c r="F6" s="228"/>
      <c r="G6" s="229"/>
      <c r="H6" s="11"/>
      <c r="I6" s="11"/>
      <c r="J6" s="12"/>
      <c r="K6" s="12"/>
      <c r="L6" s="12"/>
      <c r="M6" s="12"/>
      <c r="N6" s="12"/>
      <c r="O6" s="12"/>
      <c r="P6" s="9"/>
      <c r="Q6" s="8"/>
    </row>
    <row r="7" spans="1:17" ht="15.75">
      <c r="A7" s="230" t="s">
        <v>62</v>
      </c>
      <c r="B7" s="231"/>
      <c r="C7" s="231"/>
      <c r="D7" s="232">
        <f>'Looptijd wagenpark 1e periode'!D7</f>
        <v>0</v>
      </c>
      <c r="E7" s="241"/>
      <c r="F7" s="241"/>
      <c r="G7" s="242"/>
      <c r="H7" s="11"/>
      <c r="I7" s="11"/>
      <c r="J7" s="12"/>
      <c r="K7" s="12"/>
      <c r="L7" s="12"/>
      <c r="M7" s="12"/>
      <c r="N7" s="12"/>
      <c r="O7" s="12"/>
      <c r="P7" s="9"/>
      <c r="Q7" s="8"/>
    </row>
    <row r="8" spans="1:17" ht="12.75" customHeight="1">
      <c r="A8" s="227"/>
      <c r="B8" s="228"/>
      <c r="C8" s="228"/>
      <c r="D8" s="228"/>
      <c r="E8" s="228"/>
      <c r="F8" s="228"/>
      <c r="G8" s="229"/>
      <c r="H8" s="11"/>
      <c r="I8" s="11"/>
      <c r="J8" s="12"/>
      <c r="K8" s="12"/>
      <c r="L8" s="12"/>
      <c r="M8" s="12"/>
      <c r="N8" s="12"/>
      <c r="O8" s="12"/>
      <c r="P8" s="9"/>
      <c r="Q8" s="8"/>
    </row>
    <row r="9" spans="1:17" ht="16.5" thickBot="1">
      <c r="A9" s="234" t="s">
        <v>32</v>
      </c>
      <c r="B9" s="235"/>
      <c r="C9" s="235"/>
      <c r="D9" s="236">
        <f>'Looptijd wagenpark 1e periode'!D9</f>
        <v>0</v>
      </c>
      <c r="E9" s="236"/>
      <c r="F9" s="236"/>
      <c r="G9" s="237"/>
      <c r="H9" s="14"/>
      <c r="I9" s="14"/>
      <c r="J9" s="15"/>
      <c r="K9" s="15"/>
      <c r="L9" s="15"/>
      <c r="M9" s="15"/>
      <c r="N9" s="15"/>
      <c r="O9" s="15"/>
      <c r="P9" s="9"/>
      <c r="Q9" s="8"/>
    </row>
    <row r="10" spans="1:17" ht="15.75">
      <c r="A10" s="13"/>
      <c r="B10" s="13"/>
      <c r="C10" s="13"/>
      <c r="D10" s="16"/>
      <c r="E10" s="16"/>
      <c r="F10" s="16"/>
      <c r="G10" s="16"/>
      <c r="H10" s="14"/>
      <c r="I10" s="14"/>
      <c r="J10" s="15"/>
      <c r="K10" s="15"/>
      <c r="L10" s="15"/>
      <c r="M10" s="15"/>
      <c r="N10" s="15"/>
      <c r="O10" s="15"/>
      <c r="P10" s="9"/>
      <c r="Q10" s="8"/>
    </row>
    <row r="11" spans="1:17" ht="15.75" customHeight="1" thickBot="1">
      <c r="A11" s="17"/>
      <c r="B11" s="14"/>
      <c r="C11" s="14"/>
      <c r="D11" s="18"/>
      <c r="E11" s="18"/>
      <c r="F11" s="18"/>
      <c r="G11" s="18"/>
      <c r="H11" s="14"/>
      <c r="I11" s="14"/>
      <c r="J11" s="15"/>
      <c r="K11" s="15"/>
      <c r="L11" s="15"/>
      <c r="M11" s="15"/>
      <c r="N11" s="15"/>
      <c r="O11" s="15"/>
      <c r="P11" s="9"/>
      <c r="Q11" s="8"/>
    </row>
    <row r="12" spans="1:17" ht="12.75">
      <c r="A12" s="205" t="s">
        <v>5</v>
      </c>
      <c r="B12" s="213"/>
      <c r="C12" s="213"/>
      <c r="D12" s="206"/>
      <c r="E12" s="14"/>
      <c r="F12" s="14"/>
      <c r="G12" s="217" t="s">
        <v>12</v>
      </c>
      <c r="H12" s="218"/>
      <c r="I12" s="218"/>
      <c r="J12" s="218"/>
      <c r="K12" s="218"/>
      <c r="L12" s="218"/>
      <c r="M12" s="219"/>
      <c r="N12" s="14"/>
      <c r="O12" s="14"/>
      <c r="P12" s="9"/>
      <c r="Q12" s="8"/>
    </row>
    <row r="13" spans="1:17" ht="13.5" thickBot="1">
      <c r="A13" s="214"/>
      <c r="B13" s="215"/>
      <c r="C13" s="215"/>
      <c r="D13" s="216"/>
      <c r="E13" s="14"/>
      <c r="F13" s="14"/>
      <c r="G13" s="220" t="s">
        <v>63</v>
      </c>
      <c r="H13" s="221"/>
      <c r="I13" s="221"/>
      <c r="J13" s="221"/>
      <c r="K13" s="221"/>
      <c r="L13" s="221"/>
      <c r="M13" s="268"/>
      <c r="N13" s="14"/>
      <c r="O13" s="14"/>
      <c r="P13" s="9"/>
      <c r="Q13" s="8"/>
    </row>
    <row r="14" spans="1:17" ht="12.75">
      <c r="A14" s="280" t="s">
        <v>11</v>
      </c>
      <c r="B14" s="281"/>
      <c r="C14" s="88">
        <f>('Looptijd wagenpark 1e periode'!C15+'Looptijd wagenpark 2e periode'!C15)/2</f>
        <v>0</v>
      </c>
      <c r="D14" s="89" t="s">
        <v>27</v>
      </c>
      <c r="E14" s="20"/>
      <c r="F14" s="14"/>
      <c r="G14" s="223" t="s">
        <v>26</v>
      </c>
      <c r="H14" s="224"/>
      <c r="I14" s="224"/>
      <c r="J14" s="90">
        <f>('Looptijd wagenpark 1e periode'!J15+'Looptijd wagenpark 2e periode'!J15)/2</f>
        <v>0</v>
      </c>
      <c r="K14" s="18"/>
      <c r="L14" s="18"/>
      <c r="M14" s="18"/>
      <c r="N14" s="14"/>
      <c r="O14" s="14"/>
      <c r="P14" s="9"/>
      <c r="Q14" s="8"/>
    </row>
    <row r="15" spans="1:17" ht="12.75">
      <c r="A15" s="280" t="s">
        <v>10</v>
      </c>
      <c r="B15" s="281"/>
      <c r="C15" s="91">
        <f>('Looptijd wagenpark 1e periode'!C16+'Looptijd wagenpark 2e periode'!C16)/2</f>
        <v>0</v>
      </c>
      <c r="D15" s="89" t="s">
        <v>28</v>
      </c>
      <c r="E15" s="14"/>
      <c r="F15" s="14"/>
      <c r="G15" s="174" t="s">
        <v>13</v>
      </c>
      <c r="H15" s="175"/>
      <c r="I15" s="175"/>
      <c r="J15" s="92">
        <f>('Looptijd wagenpark 1e periode'!J16+'Looptijd wagenpark 2e periode'!J16)/2</f>
        <v>0.06</v>
      </c>
      <c r="K15" s="18"/>
      <c r="L15" s="15"/>
      <c r="M15" s="15"/>
      <c r="N15" s="14"/>
      <c r="O15" s="14"/>
      <c r="P15" s="9"/>
      <c r="Q15" s="8"/>
    </row>
    <row r="16" spans="1:17" ht="12.75">
      <c r="A16" s="280" t="s">
        <v>14</v>
      </c>
      <c r="B16" s="281"/>
      <c r="C16" s="93">
        <f>('Looptijd wagenpark 1e periode'!C17+'Looptijd wagenpark 2e periode'!C17)/2</f>
        <v>0</v>
      </c>
      <c r="D16" s="89" t="s">
        <v>29</v>
      </c>
      <c r="E16" s="14"/>
      <c r="F16" s="14"/>
      <c r="G16" s="174" t="s">
        <v>15</v>
      </c>
      <c r="H16" s="175"/>
      <c r="I16" s="175"/>
      <c r="J16" s="92">
        <f>('Looptijd wagenpark 1e periode'!J17+'Looptijd wagenpark 2e periode'!J17)/2</f>
        <v>0.11</v>
      </c>
      <c r="K16" s="18"/>
      <c r="L16" s="18"/>
      <c r="M16" s="15"/>
      <c r="N16" s="14"/>
      <c r="O16" s="14"/>
      <c r="P16" s="9"/>
      <c r="Q16" s="8"/>
    </row>
    <row r="17" spans="1:17" ht="13.5" customHeight="1" thickBot="1">
      <c r="A17" s="153" t="s">
        <v>37</v>
      </c>
      <c r="B17" s="154"/>
      <c r="C17" s="282">
        <f>('Looptijd wagenpark 1e periode'!C18+'Looptijd wagenpark 2e periode'!C18)</f>
        <v>1495</v>
      </c>
      <c r="D17" s="283"/>
      <c r="E17" s="14"/>
      <c r="F17" s="14"/>
      <c r="G17" s="174" t="s">
        <v>35</v>
      </c>
      <c r="H17" s="175"/>
      <c r="I17" s="175"/>
      <c r="J17" s="94">
        <f>('Looptijd wagenpark 1e periode'!J18+'Looptijd wagenpark 2e periode'!J18)</f>
        <v>0</v>
      </c>
      <c r="K17" s="18"/>
      <c r="L17" s="18"/>
      <c r="M17" s="15"/>
      <c r="N17" s="14"/>
      <c r="O17" s="14"/>
      <c r="P17" s="9"/>
      <c r="Q17" s="8"/>
    </row>
    <row r="18" spans="1:17" ht="13.5" thickBot="1">
      <c r="A18" s="211"/>
      <c r="B18" s="211"/>
      <c r="C18" s="212"/>
      <c r="D18" s="212"/>
      <c r="E18" s="14"/>
      <c r="F18" s="14"/>
      <c r="G18" s="153" t="s">
        <v>30</v>
      </c>
      <c r="H18" s="154"/>
      <c r="I18" s="154"/>
      <c r="J18" s="95">
        <f>('Looptijd wagenpark 1e periode'!J19+'Looptijd wagenpark 2e periode'!J19)/2</f>
        <v>0</v>
      </c>
      <c r="K18" s="18"/>
      <c r="L18" s="18"/>
      <c r="M18" s="15"/>
      <c r="N18" s="14"/>
      <c r="O18" s="14"/>
      <c r="P18" s="9"/>
      <c r="Q18" s="8"/>
    </row>
    <row r="19" spans="1:17" ht="15.75" customHeight="1">
      <c r="A19" s="14"/>
      <c r="B19" s="14"/>
      <c r="C19" s="21"/>
      <c r="D19" s="14"/>
      <c r="E19" s="14"/>
      <c r="F19" s="14"/>
      <c r="G19" s="9"/>
      <c r="H19" s="9"/>
      <c r="I19" s="9"/>
      <c r="J19" s="10"/>
      <c r="K19" s="10"/>
      <c r="L19" s="21"/>
      <c r="M19" s="18"/>
      <c r="N19" s="22"/>
      <c r="O19" s="18"/>
      <c r="P19" s="9"/>
      <c r="Q19" s="8"/>
    </row>
    <row r="20" spans="1:17" ht="15.75" customHeight="1" thickBot="1">
      <c r="A20" s="14"/>
      <c r="B20" s="14"/>
      <c r="C20" s="21"/>
      <c r="D20" s="14"/>
      <c r="E20" s="14"/>
      <c r="F20" s="18"/>
      <c r="G20" s="18"/>
      <c r="H20" s="21"/>
      <c r="I20" s="18"/>
      <c r="J20" s="21"/>
      <c r="K20" s="18"/>
      <c r="L20" s="22"/>
      <c r="M20" s="18"/>
      <c r="N20" s="18"/>
      <c r="O20" s="15"/>
      <c r="P20" s="9"/>
      <c r="Q20" s="8"/>
    </row>
    <row r="21" spans="1:17" ht="12.75">
      <c r="A21" s="249"/>
      <c r="B21" s="250"/>
      <c r="C21" s="23" t="s">
        <v>33</v>
      </c>
      <c r="D21" s="24" t="s">
        <v>36</v>
      </c>
      <c r="E21" s="264" t="s">
        <v>39</v>
      </c>
      <c r="F21" s="264"/>
      <c r="G21" s="24" t="s">
        <v>34</v>
      </c>
      <c r="H21" s="263" t="s">
        <v>67</v>
      </c>
      <c r="I21" s="264"/>
      <c r="J21" s="246" t="s">
        <v>48</v>
      </c>
      <c r="K21" s="247"/>
      <c r="L21" s="25" t="s">
        <v>17</v>
      </c>
      <c r="M21" s="26" t="s">
        <v>47</v>
      </c>
      <c r="N21" s="26" t="s">
        <v>20</v>
      </c>
      <c r="O21" s="26" t="s">
        <v>18</v>
      </c>
      <c r="P21" s="9"/>
      <c r="Q21" s="8"/>
    </row>
    <row r="22" spans="1:17" ht="13.5" thickBot="1">
      <c r="A22" s="251"/>
      <c r="B22" s="252"/>
      <c r="C22" s="27" t="s">
        <v>31</v>
      </c>
      <c r="D22" s="28"/>
      <c r="E22" s="29" t="s">
        <v>41</v>
      </c>
      <c r="F22" s="30"/>
      <c r="G22" s="31" t="s">
        <v>36</v>
      </c>
      <c r="H22" s="253"/>
      <c r="I22" s="254"/>
      <c r="J22" s="32" t="s">
        <v>44</v>
      </c>
      <c r="K22" s="33" t="s">
        <v>45</v>
      </c>
      <c r="L22" s="34" t="s">
        <v>57</v>
      </c>
      <c r="M22" s="35" t="s">
        <v>46</v>
      </c>
      <c r="N22" s="35" t="s">
        <v>19</v>
      </c>
      <c r="O22" s="35" t="s">
        <v>21</v>
      </c>
      <c r="P22" s="9"/>
      <c r="Q22" s="8"/>
    </row>
    <row r="23" spans="1:17" ht="13.5" thickBot="1">
      <c r="A23" s="265" t="s">
        <v>0</v>
      </c>
      <c r="B23" s="266"/>
      <c r="C23" s="36" t="e">
        <f>SUM(C14/C16)*C15</f>
        <v>#DIV/0!</v>
      </c>
      <c r="D23" s="37"/>
      <c r="E23" s="248" t="s">
        <v>40</v>
      </c>
      <c r="F23" s="248"/>
      <c r="G23" s="31" t="s">
        <v>42</v>
      </c>
      <c r="H23" s="255"/>
      <c r="I23" s="256"/>
      <c r="J23" s="38"/>
      <c r="K23" s="39" t="s">
        <v>13</v>
      </c>
      <c r="L23" s="40"/>
      <c r="M23" s="35" t="s">
        <v>16</v>
      </c>
      <c r="N23" s="35"/>
      <c r="O23" s="35" t="s">
        <v>22</v>
      </c>
      <c r="P23" s="9"/>
      <c r="Q23" s="8"/>
    </row>
    <row r="24" spans="1:17" ht="12.75">
      <c r="A24" s="203" t="s">
        <v>9</v>
      </c>
      <c r="B24" s="267"/>
      <c r="C24" s="41"/>
      <c r="D24" s="42" t="e">
        <f>SUM(C23*17%)</f>
        <v>#DIV/0!</v>
      </c>
      <c r="E24" s="43" t="e">
        <f>SUM($C$17/D24)</f>
        <v>#DIV/0!</v>
      </c>
      <c r="F24" s="44" t="s">
        <v>4</v>
      </c>
      <c r="G24" s="42">
        <f>(J14*J15)*J16</f>
        <v>0</v>
      </c>
      <c r="H24" s="45" t="e">
        <f>SUM($C$17/(D24+G24))</f>
        <v>#DIV/0!</v>
      </c>
      <c r="I24" s="44" t="s">
        <v>4</v>
      </c>
      <c r="J24" s="46" t="e">
        <f>SUM(D24/12)</f>
        <v>#DIV/0!</v>
      </c>
      <c r="K24" s="47" t="e">
        <f>SUM(G24/12)+J24</f>
        <v>#DIV/0!</v>
      </c>
      <c r="L24" s="48" t="e">
        <f>SUM($C$17/$J$17)</f>
        <v>#DIV/0!</v>
      </c>
      <c r="M24" s="49" t="e">
        <f>'Looptijd wagenpark 1e periode'!M25+'Looptijd wagenpark 2e periode'!M25</f>
        <v>#DIV/0!</v>
      </c>
      <c r="N24" s="49" t="e">
        <f>'Looptijd wagenpark 1e periode'!N25+'Looptijd wagenpark 2e periode'!N25</f>
        <v>#DIV/0!</v>
      </c>
      <c r="O24" s="50" t="e">
        <f>'Looptijd wagenpark 1e periode'!O25+'Looptijd wagenpark 2e periode'!O25</f>
        <v>#DIV/0!</v>
      </c>
      <c r="P24" s="9"/>
      <c r="Q24" s="8"/>
    </row>
    <row r="25" spans="1:17" ht="9" customHeight="1">
      <c r="A25" s="172"/>
      <c r="B25" s="240"/>
      <c r="C25" s="51"/>
      <c r="D25" s="52"/>
      <c r="E25" s="29"/>
      <c r="F25" s="29"/>
      <c r="G25" s="52"/>
      <c r="H25" s="53"/>
      <c r="I25" s="14"/>
      <c r="J25" s="54"/>
      <c r="K25" s="55"/>
      <c r="L25" s="56"/>
      <c r="M25" s="57"/>
      <c r="N25" s="57"/>
      <c r="O25" s="58"/>
      <c r="P25" s="9"/>
      <c r="Q25" s="8"/>
    </row>
    <row r="26" spans="1:17" ht="12.75">
      <c r="A26" s="172" t="s">
        <v>6</v>
      </c>
      <c r="B26" s="240"/>
      <c r="C26" s="51"/>
      <c r="D26" s="52" t="e">
        <f>SUM(C23*15%)</f>
        <v>#DIV/0!</v>
      </c>
      <c r="E26" s="59" t="e">
        <f>SUM($C$17/D26)</f>
        <v>#DIV/0!</v>
      </c>
      <c r="F26" s="60" t="s">
        <v>4</v>
      </c>
      <c r="G26" s="52">
        <f>(J14*J15)*J16</f>
        <v>0</v>
      </c>
      <c r="H26" s="61" t="e">
        <f>SUM($C$17/(D26+G26))</f>
        <v>#DIV/0!</v>
      </c>
      <c r="I26" s="60" t="s">
        <v>4</v>
      </c>
      <c r="J26" s="62" t="e">
        <f>SUM(D26/12)</f>
        <v>#DIV/0!</v>
      </c>
      <c r="K26" s="63" t="e">
        <f>SUM(G26/12)+J26</f>
        <v>#DIV/0!</v>
      </c>
      <c r="L26" s="64" t="e">
        <f>SUM($C$17/$J$17)</f>
        <v>#DIV/0!</v>
      </c>
      <c r="M26" s="57" t="e">
        <f>'Looptijd wagenpark 1e periode'!M27+'Looptijd wagenpark 2e periode'!M27</f>
        <v>#DIV/0!</v>
      </c>
      <c r="N26" s="57" t="e">
        <f>'Looptijd wagenpark 1e periode'!N27+'Looptijd wagenpark 2e periode'!N27</f>
        <v>#DIV/0!</v>
      </c>
      <c r="O26" s="65" t="e">
        <f>'Looptijd wagenpark 1e periode'!O27+'Looptijd wagenpark 2e periode'!O27</f>
        <v>#DIV/0!</v>
      </c>
      <c r="P26" s="9"/>
      <c r="Q26" s="8"/>
    </row>
    <row r="27" spans="1:17" ht="9" customHeight="1">
      <c r="A27" s="172"/>
      <c r="B27" s="240"/>
      <c r="C27" s="51"/>
      <c r="D27" s="52"/>
      <c r="E27" s="66"/>
      <c r="F27" s="29"/>
      <c r="G27" s="52"/>
      <c r="H27" s="67"/>
      <c r="I27" s="29"/>
      <c r="J27" s="62"/>
      <c r="K27" s="63"/>
      <c r="L27" s="64"/>
      <c r="M27" s="57"/>
      <c r="N27" s="57"/>
      <c r="O27" s="58"/>
      <c r="P27" s="9"/>
      <c r="Q27" s="8"/>
    </row>
    <row r="28" spans="1:17" ht="12.75">
      <c r="A28" s="172" t="s">
        <v>7</v>
      </c>
      <c r="B28" s="240"/>
      <c r="C28" s="51"/>
      <c r="D28" s="52" t="e">
        <f>SUM(C23*13%)</f>
        <v>#DIV/0!</v>
      </c>
      <c r="E28" s="59" t="e">
        <f>SUM($C$17/D28)</f>
        <v>#DIV/0!</v>
      </c>
      <c r="F28" s="60" t="s">
        <v>4</v>
      </c>
      <c r="G28" s="52">
        <f>(J14*J15)*J16</f>
        <v>0</v>
      </c>
      <c r="H28" s="61" t="e">
        <f>SUM($C$17/(D28+G28))</f>
        <v>#DIV/0!</v>
      </c>
      <c r="I28" s="60" t="s">
        <v>4</v>
      </c>
      <c r="J28" s="62" t="e">
        <f>SUM(D28/12)</f>
        <v>#DIV/0!</v>
      </c>
      <c r="K28" s="63" t="e">
        <f>SUM(G28/12)+J28</f>
        <v>#DIV/0!</v>
      </c>
      <c r="L28" s="64" t="e">
        <f>SUM($C$17/$J$17)</f>
        <v>#DIV/0!</v>
      </c>
      <c r="M28" s="57" t="e">
        <f>'Looptijd wagenpark 1e periode'!M29+'Looptijd wagenpark 2e periode'!M29</f>
        <v>#DIV/0!</v>
      </c>
      <c r="N28" s="57" t="e">
        <f>'Looptijd wagenpark 1e periode'!N29+'Looptijd wagenpark 2e periode'!N29</f>
        <v>#DIV/0!</v>
      </c>
      <c r="O28" s="65" t="e">
        <f>'Looptijd wagenpark 1e periode'!O29+'Looptijd wagenpark 2e periode'!O29</f>
        <v>#DIV/0!</v>
      </c>
      <c r="P28" s="9"/>
      <c r="Q28" s="8"/>
    </row>
    <row r="29" spans="1:17" ht="9" customHeight="1">
      <c r="A29" s="172"/>
      <c r="B29" s="240"/>
      <c r="C29" s="51"/>
      <c r="D29" s="52"/>
      <c r="E29" s="66"/>
      <c r="F29" s="29"/>
      <c r="G29" s="52"/>
      <c r="H29" s="67"/>
      <c r="I29" s="29"/>
      <c r="J29" s="62"/>
      <c r="K29" s="63"/>
      <c r="L29" s="64"/>
      <c r="M29" s="57"/>
      <c r="N29" s="57"/>
      <c r="O29" s="65"/>
      <c r="P29" s="9"/>
      <c r="Q29" s="8"/>
    </row>
    <row r="30" spans="1:17" ht="12.75">
      <c r="A30" s="172" t="s">
        <v>1</v>
      </c>
      <c r="B30" s="240"/>
      <c r="C30" s="51"/>
      <c r="D30" s="52" t="e">
        <f>SUM(C23*11%)</f>
        <v>#DIV/0!</v>
      </c>
      <c r="E30" s="59" t="e">
        <f>SUM($C$17/D30)</f>
        <v>#DIV/0!</v>
      </c>
      <c r="F30" s="60" t="s">
        <v>4</v>
      </c>
      <c r="G30" s="52">
        <f>(J14*J15)*J16</f>
        <v>0</v>
      </c>
      <c r="H30" s="61" t="e">
        <f>SUM($C$17/(D30+G30))</f>
        <v>#DIV/0!</v>
      </c>
      <c r="I30" s="60" t="s">
        <v>4</v>
      </c>
      <c r="J30" s="62" t="e">
        <f>SUM(D30/12)</f>
        <v>#DIV/0!</v>
      </c>
      <c r="K30" s="63" t="e">
        <f>SUM(G30/12)+J30</f>
        <v>#DIV/0!</v>
      </c>
      <c r="L30" s="64" t="e">
        <f>SUM($C$17/$J$17)</f>
        <v>#DIV/0!</v>
      </c>
      <c r="M30" s="57" t="e">
        <f>'Looptijd wagenpark 1e periode'!M31+'Looptijd wagenpark 2e periode'!M31</f>
        <v>#DIV/0!</v>
      </c>
      <c r="N30" s="57" t="e">
        <f>'Looptijd wagenpark 1e periode'!N31+'Looptijd wagenpark 2e periode'!N31</f>
        <v>#DIV/0!</v>
      </c>
      <c r="O30" s="65" t="e">
        <f>'Looptijd wagenpark 1e periode'!O31+'Looptijd wagenpark 2e periode'!O31</f>
        <v>#DIV/0!</v>
      </c>
      <c r="P30" s="96"/>
      <c r="Q30" s="8"/>
    </row>
    <row r="31" spans="1:17" ht="9" customHeight="1">
      <c r="A31" s="172"/>
      <c r="B31" s="240"/>
      <c r="C31" s="51"/>
      <c r="D31" s="52"/>
      <c r="E31" s="66"/>
      <c r="F31" s="29"/>
      <c r="G31" s="52"/>
      <c r="H31" s="67"/>
      <c r="I31" s="29"/>
      <c r="J31" s="62"/>
      <c r="K31" s="63"/>
      <c r="L31" s="64"/>
      <c r="M31" s="57"/>
      <c r="N31" s="57"/>
      <c r="O31" s="65"/>
      <c r="P31" s="9"/>
      <c r="Q31" s="8"/>
    </row>
    <row r="32" spans="1:17" ht="12.75">
      <c r="A32" s="172" t="s">
        <v>2</v>
      </c>
      <c r="B32" s="240"/>
      <c r="C32" s="51"/>
      <c r="D32" s="52" t="e">
        <f>SUM(C23*9%)</f>
        <v>#DIV/0!</v>
      </c>
      <c r="E32" s="59" t="e">
        <f>SUM($C$17/D32)</f>
        <v>#DIV/0!</v>
      </c>
      <c r="F32" s="60" t="s">
        <v>4</v>
      </c>
      <c r="G32" s="52">
        <f>(J14*J15)*J16</f>
        <v>0</v>
      </c>
      <c r="H32" s="61" t="e">
        <f>SUM($C$17/(D32+G32))</f>
        <v>#DIV/0!</v>
      </c>
      <c r="I32" s="60" t="s">
        <v>4</v>
      </c>
      <c r="J32" s="62" t="e">
        <f>SUM(D32/12)</f>
        <v>#DIV/0!</v>
      </c>
      <c r="K32" s="63" t="e">
        <f>SUM(G32/12)+J32</f>
        <v>#DIV/0!</v>
      </c>
      <c r="L32" s="64" t="e">
        <f>SUM($C$17/$J$17)</f>
        <v>#DIV/0!</v>
      </c>
      <c r="M32" s="57" t="e">
        <f>'Looptijd wagenpark 1e periode'!M33+'Looptijd wagenpark 2e periode'!M33</f>
        <v>#DIV/0!</v>
      </c>
      <c r="N32" s="57" t="e">
        <f>'Looptijd wagenpark 1e periode'!N33+'Looptijd wagenpark 2e periode'!N33</f>
        <v>#DIV/0!</v>
      </c>
      <c r="O32" s="65" t="e">
        <f>'Looptijd wagenpark 1e periode'!O33+'Looptijd wagenpark 2e periode'!O33</f>
        <v>#DIV/0!</v>
      </c>
      <c r="P32" s="9"/>
      <c r="Q32" s="8"/>
    </row>
    <row r="33" spans="1:17" ht="9" customHeight="1">
      <c r="A33" s="172"/>
      <c r="B33" s="240"/>
      <c r="C33" s="51"/>
      <c r="D33" s="52"/>
      <c r="E33" s="66"/>
      <c r="F33" s="29"/>
      <c r="G33" s="52"/>
      <c r="H33" s="67"/>
      <c r="I33" s="29"/>
      <c r="J33" s="62"/>
      <c r="K33" s="63"/>
      <c r="L33" s="64"/>
      <c r="M33" s="57"/>
      <c r="N33" s="57"/>
      <c r="O33" s="65"/>
      <c r="P33" s="9"/>
      <c r="Q33" s="8"/>
    </row>
    <row r="34" spans="1:17" ht="12.75">
      <c r="A34" s="172" t="s">
        <v>3</v>
      </c>
      <c r="B34" s="240"/>
      <c r="C34" s="51"/>
      <c r="D34" s="52" t="e">
        <f>SUM(C23*7%)</f>
        <v>#DIV/0!</v>
      </c>
      <c r="E34" s="59" t="e">
        <f>SUM($C$17/D34)</f>
        <v>#DIV/0!</v>
      </c>
      <c r="F34" s="60" t="s">
        <v>4</v>
      </c>
      <c r="G34" s="52">
        <f>(J14*J15)*J16</f>
        <v>0</v>
      </c>
      <c r="H34" s="61" t="e">
        <f>SUM($C$17/(D34+G34))</f>
        <v>#DIV/0!</v>
      </c>
      <c r="I34" s="60" t="s">
        <v>4</v>
      </c>
      <c r="J34" s="62" t="e">
        <f>SUM(D34/12)</f>
        <v>#DIV/0!</v>
      </c>
      <c r="K34" s="63" t="e">
        <f>SUM(G34/12)+J34</f>
        <v>#DIV/0!</v>
      </c>
      <c r="L34" s="64" t="e">
        <f>SUM($C$17/$J$17)</f>
        <v>#DIV/0!</v>
      </c>
      <c r="M34" s="57" t="e">
        <f>'Looptijd wagenpark 1e periode'!M35+'Looptijd wagenpark 1e periode'!M35</f>
        <v>#DIV/0!</v>
      </c>
      <c r="N34" s="57" t="e">
        <f>'Looptijd wagenpark 1e periode'!N35+'Looptijd wagenpark 1e periode'!N35</f>
        <v>#DIV/0!</v>
      </c>
      <c r="O34" s="65" t="e">
        <f>'Looptijd wagenpark 1e periode'!O35+'Looptijd wagenpark 2e periode'!O35</f>
        <v>#DIV/0!</v>
      </c>
      <c r="P34" s="9"/>
      <c r="Q34" s="8"/>
    </row>
    <row r="35" spans="1:17" ht="9" customHeight="1">
      <c r="A35" s="172"/>
      <c r="B35" s="240"/>
      <c r="C35" s="51"/>
      <c r="D35" s="52"/>
      <c r="E35" s="66"/>
      <c r="F35" s="29"/>
      <c r="G35" s="52"/>
      <c r="H35" s="67"/>
      <c r="I35" s="29"/>
      <c r="J35" s="62"/>
      <c r="K35" s="63"/>
      <c r="L35" s="64"/>
      <c r="M35" s="57"/>
      <c r="N35" s="57"/>
      <c r="O35" s="65"/>
      <c r="P35" s="9"/>
      <c r="Q35" s="8"/>
    </row>
    <row r="36" spans="1:17" ht="13.5" thickBot="1">
      <c r="A36" s="153" t="s">
        <v>8</v>
      </c>
      <c r="B36" s="243"/>
      <c r="C36" s="68"/>
      <c r="D36" s="69" t="e">
        <f>SUM(C23*5%)</f>
        <v>#DIV/0!</v>
      </c>
      <c r="E36" s="70" t="e">
        <f>SUM($C$17/D36)</f>
        <v>#DIV/0!</v>
      </c>
      <c r="F36" s="71" t="s">
        <v>4</v>
      </c>
      <c r="G36" s="69">
        <f>(J14*J15)*J16</f>
        <v>0</v>
      </c>
      <c r="H36" s="72" t="e">
        <f>SUM($C$17/(D36+G36))</f>
        <v>#DIV/0!</v>
      </c>
      <c r="I36" s="71" t="s">
        <v>4</v>
      </c>
      <c r="J36" s="73" t="e">
        <f>SUM(D36/12)</f>
        <v>#DIV/0!</v>
      </c>
      <c r="K36" s="74" t="e">
        <f>SUM(G36/12)+J36</f>
        <v>#DIV/0!</v>
      </c>
      <c r="L36" s="75" t="e">
        <f>SUM($C$17/$J$17)</f>
        <v>#DIV/0!</v>
      </c>
      <c r="M36" s="76" t="e">
        <f>'Looptijd wagenpark 1e periode'!M37+'Looptijd wagenpark 2e periode'!M37</f>
        <v>#DIV/0!</v>
      </c>
      <c r="N36" s="76" t="e">
        <f>'Looptijd wagenpark 1e periode'!N37+'Looptijd wagenpark 2e periode'!N37</f>
        <v>#DIV/0!</v>
      </c>
      <c r="O36" s="77" t="e">
        <f>'Looptijd wagenpark 1e periode'!O37+'Looptijd wagenpark 2e periode'!O37</f>
        <v>#DIV/0!</v>
      </c>
      <c r="P36" s="9"/>
      <c r="Q36" s="8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9"/>
      <c r="Q37" s="8"/>
    </row>
    <row r="38" spans="1:17" ht="12.75">
      <c r="A38" s="11" t="s">
        <v>64</v>
      </c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9"/>
      <c r="Q38" s="8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9"/>
      <c r="Q39" s="8"/>
    </row>
    <row r="40" spans="1:17" ht="15.75">
      <c r="A40" s="197" t="s">
        <v>50</v>
      </c>
      <c r="B40" s="197"/>
      <c r="C40" s="197"/>
      <c r="D40" s="197"/>
      <c r="E40" s="197"/>
      <c r="F40" s="197"/>
      <c r="G40" s="197"/>
      <c r="H40" s="11"/>
      <c r="I40" s="11"/>
      <c r="J40" s="12"/>
      <c r="K40" s="12"/>
      <c r="L40" s="12"/>
      <c r="M40" s="12"/>
      <c r="N40" s="12"/>
      <c r="O40" s="12"/>
      <c r="P40" s="9"/>
      <c r="Q40" s="8"/>
    </row>
    <row r="41" spans="1:17" ht="13.5" thickBot="1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P41" s="9"/>
      <c r="Q41" s="8"/>
    </row>
    <row r="42" spans="1:17" ht="15.75">
      <c r="A42" s="244" t="s">
        <v>24</v>
      </c>
      <c r="B42" s="245"/>
      <c r="C42" s="245"/>
      <c r="D42" s="238">
        <f>D3</f>
        <v>0</v>
      </c>
      <c r="E42" s="238"/>
      <c r="F42" s="238"/>
      <c r="G42" s="239"/>
      <c r="H42" s="11"/>
      <c r="I42" s="11"/>
      <c r="J42" s="12"/>
      <c r="K42" s="12"/>
      <c r="L42" s="12"/>
      <c r="M42" s="12"/>
      <c r="N42" s="12"/>
      <c r="O42" s="12"/>
      <c r="P42" s="9"/>
      <c r="Q42" s="8"/>
    </row>
    <row r="43" spans="1:17" ht="15.75">
      <c r="A43" s="227"/>
      <c r="B43" s="228"/>
      <c r="C43" s="228"/>
      <c r="D43" s="228"/>
      <c r="E43" s="228"/>
      <c r="F43" s="228"/>
      <c r="G43" s="229"/>
      <c r="H43" s="11"/>
      <c r="I43" s="11"/>
      <c r="J43" s="12"/>
      <c r="K43" s="12"/>
      <c r="L43" s="12"/>
      <c r="M43" s="12"/>
      <c r="N43" s="12"/>
      <c r="O43" s="12"/>
      <c r="P43" s="9"/>
      <c r="Q43" s="8"/>
    </row>
    <row r="44" spans="1:17" ht="15.75">
      <c r="A44" s="230" t="s">
        <v>23</v>
      </c>
      <c r="B44" s="231"/>
      <c r="C44" s="231"/>
      <c r="D44" s="241">
        <f>D5</f>
        <v>0</v>
      </c>
      <c r="E44" s="241"/>
      <c r="F44" s="241"/>
      <c r="G44" s="242"/>
      <c r="H44" s="11"/>
      <c r="I44" s="11"/>
      <c r="J44" s="12"/>
      <c r="K44" s="12"/>
      <c r="L44" s="12"/>
      <c r="M44" s="12"/>
      <c r="N44" s="12"/>
      <c r="O44" s="12"/>
      <c r="P44" s="9"/>
      <c r="Q44" s="8"/>
    </row>
    <row r="45" spans="1:17" ht="15.75">
      <c r="A45" s="227"/>
      <c r="B45" s="228"/>
      <c r="C45" s="228"/>
      <c r="D45" s="228"/>
      <c r="E45" s="228"/>
      <c r="F45" s="228"/>
      <c r="G45" s="229"/>
      <c r="H45" s="11"/>
      <c r="I45" s="11"/>
      <c r="J45" s="12"/>
      <c r="K45" s="12"/>
      <c r="L45" s="12"/>
      <c r="M45" s="12"/>
      <c r="N45" s="12"/>
      <c r="O45" s="12"/>
      <c r="P45" s="9"/>
      <c r="Q45" s="8"/>
    </row>
    <row r="46" spans="1:17" ht="15.75">
      <c r="A46" s="230" t="s">
        <v>62</v>
      </c>
      <c r="B46" s="231"/>
      <c r="C46" s="231"/>
      <c r="D46" s="232">
        <f>D7</f>
        <v>0</v>
      </c>
      <c r="E46" s="232"/>
      <c r="F46" s="232"/>
      <c r="G46" s="233"/>
      <c r="H46" s="11"/>
      <c r="I46" s="11"/>
      <c r="J46" s="12"/>
      <c r="K46" s="12"/>
      <c r="L46" s="12"/>
      <c r="M46" s="12"/>
      <c r="N46" s="12"/>
      <c r="O46" s="12"/>
      <c r="P46" s="9"/>
      <c r="Q46" s="8"/>
    </row>
    <row r="47" spans="1:17" ht="15.75">
      <c r="A47" s="227"/>
      <c r="B47" s="228"/>
      <c r="C47" s="228"/>
      <c r="D47" s="228"/>
      <c r="E47" s="228"/>
      <c r="F47" s="228"/>
      <c r="G47" s="229"/>
      <c r="H47" s="11"/>
      <c r="I47" s="11"/>
      <c r="J47" s="12"/>
      <c r="K47" s="12"/>
      <c r="L47" s="12"/>
      <c r="M47" s="12"/>
      <c r="N47" s="12"/>
      <c r="O47" s="12"/>
      <c r="P47" s="9"/>
      <c r="Q47" s="8"/>
    </row>
    <row r="48" spans="1:17" ht="16.5" thickBot="1">
      <c r="A48" s="234" t="s">
        <v>32</v>
      </c>
      <c r="B48" s="235"/>
      <c r="C48" s="235"/>
      <c r="D48" s="236">
        <f>D9</f>
        <v>0</v>
      </c>
      <c r="E48" s="236"/>
      <c r="F48" s="236"/>
      <c r="G48" s="237"/>
      <c r="H48" s="14"/>
      <c r="I48" s="14"/>
      <c r="J48" s="15"/>
      <c r="K48" s="15"/>
      <c r="L48" s="15"/>
      <c r="M48" s="15"/>
      <c r="N48" s="15"/>
      <c r="O48" s="15"/>
      <c r="P48" s="9"/>
      <c r="Q48" s="8"/>
    </row>
    <row r="49" spans="1:17" ht="15.75">
      <c r="A49" s="13"/>
      <c r="B49" s="13"/>
      <c r="C49" s="13"/>
      <c r="D49" s="16"/>
      <c r="E49" s="16"/>
      <c r="F49" s="16"/>
      <c r="G49" s="16"/>
      <c r="H49" s="14"/>
      <c r="I49" s="14"/>
      <c r="J49" s="15"/>
      <c r="K49" s="15"/>
      <c r="L49" s="15"/>
      <c r="M49" s="15"/>
      <c r="N49" s="15"/>
      <c r="O49" s="15"/>
      <c r="P49" s="9"/>
      <c r="Q49" s="8"/>
    </row>
    <row r="50" spans="1:17" ht="16.5" thickBot="1">
      <c r="A50" s="17"/>
      <c r="B50" s="14"/>
      <c r="C50" s="14"/>
      <c r="D50" s="18"/>
      <c r="E50" s="18"/>
      <c r="F50" s="18"/>
      <c r="G50" s="18"/>
      <c r="H50" s="14"/>
      <c r="I50" s="14"/>
      <c r="J50" s="15"/>
      <c r="K50" s="15"/>
      <c r="L50" s="15"/>
      <c r="M50" s="15"/>
      <c r="N50" s="15"/>
      <c r="O50" s="15"/>
      <c r="P50" s="9"/>
      <c r="Q50" s="8"/>
    </row>
    <row r="51" spans="1:17" ht="12.75">
      <c r="A51" s="205" t="s">
        <v>5</v>
      </c>
      <c r="B51" s="213"/>
      <c r="C51" s="213"/>
      <c r="D51" s="206"/>
      <c r="E51" s="14"/>
      <c r="F51" s="14"/>
      <c r="G51" s="217" t="s">
        <v>12</v>
      </c>
      <c r="H51" s="218"/>
      <c r="I51" s="218"/>
      <c r="J51" s="218"/>
      <c r="K51" s="218"/>
      <c r="L51" s="218"/>
      <c r="M51" s="219"/>
      <c r="N51" s="14"/>
      <c r="O51" s="14"/>
      <c r="P51" s="9"/>
      <c r="Q51" s="8"/>
    </row>
    <row r="52" spans="1:17" ht="13.5" thickBot="1">
      <c r="A52" s="214"/>
      <c r="B52" s="215"/>
      <c r="C52" s="215"/>
      <c r="D52" s="216"/>
      <c r="E52" s="14"/>
      <c r="F52" s="14"/>
      <c r="G52" s="220" t="s">
        <v>25</v>
      </c>
      <c r="H52" s="221"/>
      <c r="I52" s="221"/>
      <c r="J52" s="221"/>
      <c r="K52" s="221"/>
      <c r="L52" s="221"/>
      <c r="M52" s="268"/>
      <c r="N52" s="14"/>
      <c r="O52" s="14"/>
      <c r="P52" s="9"/>
      <c r="Q52" s="8"/>
    </row>
    <row r="53" spans="1:17" ht="13.5" thickBot="1">
      <c r="A53" s="172" t="s">
        <v>11</v>
      </c>
      <c r="B53" s="173"/>
      <c r="C53" s="78">
        <f>C14</f>
        <v>0</v>
      </c>
      <c r="D53" s="19" t="s">
        <v>27</v>
      </c>
      <c r="E53" s="20"/>
      <c r="F53" s="14"/>
      <c r="G53" s="223" t="s">
        <v>26</v>
      </c>
      <c r="H53" s="224"/>
      <c r="I53" s="224"/>
      <c r="J53" s="79">
        <f>J14</f>
        <v>0</v>
      </c>
      <c r="K53" s="18"/>
      <c r="L53" s="99">
        <f>('Looptijd wagenpark 2e periode'!L53+'Looptijd wagenpark 1e periode'!L57)/2</f>
        <v>2.64</v>
      </c>
      <c r="M53" s="225" t="s">
        <v>73</v>
      </c>
      <c r="N53" s="225"/>
      <c r="O53" s="226"/>
      <c r="P53" s="9"/>
      <c r="Q53" s="8"/>
    </row>
    <row r="54" spans="1:17" ht="12.75">
      <c r="A54" s="172" t="s">
        <v>10</v>
      </c>
      <c r="B54" s="173"/>
      <c r="C54" s="80">
        <f>C15</f>
        <v>0</v>
      </c>
      <c r="D54" s="19" t="s">
        <v>28</v>
      </c>
      <c r="E54" s="14"/>
      <c r="F54" s="14"/>
      <c r="G54" s="174" t="s">
        <v>13</v>
      </c>
      <c r="H54" s="175"/>
      <c r="I54" s="175"/>
      <c r="J54" s="81">
        <f>J15</f>
        <v>0.06</v>
      </c>
      <c r="K54" s="18"/>
      <c r="L54" s="165" t="s">
        <v>56</v>
      </c>
      <c r="M54" s="166"/>
      <c r="N54" s="166"/>
      <c r="O54" s="167"/>
      <c r="P54" s="9"/>
      <c r="Q54" s="8"/>
    </row>
    <row r="55" spans="1:17" ht="13.5" thickBot="1">
      <c r="A55" s="172" t="s">
        <v>14</v>
      </c>
      <c r="B55" s="173"/>
      <c r="C55" s="82">
        <f>C16</f>
        <v>0</v>
      </c>
      <c r="D55" s="19" t="s">
        <v>29</v>
      </c>
      <c r="E55" s="14"/>
      <c r="F55" s="14"/>
      <c r="G55" s="174" t="s">
        <v>15</v>
      </c>
      <c r="H55" s="175"/>
      <c r="I55" s="175"/>
      <c r="J55" s="81">
        <f>J16</f>
        <v>0.11</v>
      </c>
      <c r="K55" s="18"/>
      <c r="L55" s="168" t="e">
        <f>((C53/C55)*L53)</f>
        <v>#DIV/0!</v>
      </c>
      <c r="M55" s="169"/>
      <c r="N55" s="170" t="s">
        <v>52</v>
      </c>
      <c r="O55" s="171"/>
      <c r="P55" s="9"/>
      <c r="Q55" s="8"/>
    </row>
    <row r="56" spans="1:17" ht="13.5" customHeight="1" thickBot="1">
      <c r="A56" s="153" t="s">
        <v>37</v>
      </c>
      <c r="B56" s="154"/>
      <c r="C56" s="155">
        <f>C17</f>
        <v>1495</v>
      </c>
      <c r="D56" s="156"/>
      <c r="E56" s="14"/>
      <c r="F56" s="14"/>
      <c r="G56" s="174" t="s">
        <v>35</v>
      </c>
      <c r="H56" s="175"/>
      <c r="I56" s="175"/>
      <c r="J56" s="83">
        <f>J17</f>
        <v>0</v>
      </c>
      <c r="K56" s="18"/>
      <c r="L56" s="165" t="s">
        <v>51</v>
      </c>
      <c r="M56" s="166"/>
      <c r="N56" s="166"/>
      <c r="O56" s="167"/>
      <c r="P56" s="9"/>
      <c r="Q56" s="8"/>
    </row>
    <row r="57" spans="1:17" ht="13.5" thickBot="1">
      <c r="A57" s="211"/>
      <c r="B57" s="211"/>
      <c r="C57" s="212"/>
      <c r="D57" s="212"/>
      <c r="E57" s="14"/>
      <c r="F57" s="14"/>
      <c r="G57" s="153" t="s">
        <v>30</v>
      </c>
      <c r="H57" s="154"/>
      <c r="I57" s="154"/>
      <c r="J57" s="84">
        <f>J18</f>
        <v>0</v>
      </c>
      <c r="K57" s="18"/>
      <c r="L57" s="168" t="e">
        <f>L55*J57</f>
        <v>#DIV/0!</v>
      </c>
      <c r="M57" s="169"/>
      <c r="N57" s="170" t="s">
        <v>52</v>
      </c>
      <c r="O57" s="171"/>
      <c r="P57" s="9"/>
      <c r="Q57" s="8"/>
    </row>
    <row r="58" spans="1:17" ht="15.75" customHeight="1">
      <c r="A58" s="85"/>
      <c r="B58" s="85"/>
      <c r="C58" s="86"/>
      <c r="D58" s="86"/>
      <c r="E58" s="14"/>
      <c r="F58" s="14"/>
      <c r="G58" s="85"/>
      <c r="H58" s="85"/>
      <c r="I58" s="85"/>
      <c r="J58" s="21"/>
      <c r="K58" s="18"/>
      <c r="L58" s="87"/>
      <c r="M58" s="87"/>
      <c r="N58" s="85"/>
      <c r="O58" s="85"/>
      <c r="P58" s="9"/>
      <c r="Q58" s="8"/>
    </row>
    <row r="59" spans="1:17" ht="15.75" customHeight="1" thickBot="1">
      <c r="A59" s="85"/>
      <c r="B59" s="85"/>
      <c r="C59" s="86"/>
      <c r="D59" s="86"/>
      <c r="E59" s="14"/>
      <c r="F59" s="14"/>
      <c r="G59" s="85"/>
      <c r="H59" s="85"/>
      <c r="I59" s="85"/>
      <c r="J59" s="21"/>
      <c r="K59" s="18"/>
      <c r="L59" s="87"/>
      <c r="M59" s="87"/>
      <c r="N59" s="85"/>
      <c r="O59" s="85"/>
      <c r="P59" s="9"/>
      <c r="Q59" s="8"/>
    </row>
    <row r="60" spans="1:17" ht="13.5" thickBot="1">
      <c r="A60" s="205" t="s">
        <v>18</v>
      </c>
      <c r="B60" s="206"/>
      <c r="C60" s="185" t="s">
        <v>60</v>
      </c>
      <c r="D60" s="187"/>
      <c r="E60" s="185" t="s">
        <v>60</v>
      </c>
      <c r="F60" s="186"/>
      <c r="G60" s="187"/>
      <c r="H60" s="185" t="s">
        <v>61</v>
      </c>
      <c r="I60" s="186"/>
      <c r="J60" s="187"/>
      <c r="K60" s="185" t="s">
        <v>61</v>
      </c>
      <c r="L60" s="186"/>
      <c r="M60" s="187"/>
      <c r="N60" s="18"/>
      <c r="O60" s="15"/>
      <c r="P60" s="9"/>
      <c r="Q60" s="8"/>
    </row>
    <row r="61" spans="1:17" ht="12.75">
      <c r="A61" s="207"/>
      <c r="B61" s="208"/>
      <c r="C61" s="194" t="s">
        <v>53</v>
      </c>
      <c r="D61" s="196"/>
      <c r="E61" s="179" t="s">
        <v>53</v>
      </c>
      <c r="F61" s="180"/>
      <c r="G61" s="181"/>
      <c r="H61" s="194" t="s">
        <v>53</v>
      </c>
      <c r="I61" s="195"/>
      <c r="J61" s="196"/>
      <c r="K61" s="179" t="s">
        <v>53</v>
      </c>
      <c r="L61" s="180"/>
      <c r="M61" s="181"/>
      <c r="N61" s="10"/>
      <c r="O61" s="10"/>
      <c r="P61" s="9"/>
      <c r="Q61" s="8"/>
    </row>
    <row r="62" spans="1:17" ht="13.5" thickBot="1">
      <c r="A62" s="209"/>
      <c r="B62" s="210"/>
      <c r="C62" s="182" t="s">
        <v>54</v>
      </c>
      <c r="D62" s="184"/>
      <c r="E62" s="182" t="s">
        <v>55</v>
      </c>
      <c r="F62" s="183"/>
      <c r="G62" s="184"/>
      <c r="H62" s="182" t="s">
        <v>54</v>
      </c>
      <c r="I62" s="183"/>
      <c r="J62" s="184"/>
      <c r="K62" s="182" t="s">
        <v>55</v>
      </c>
      <c r="L62" s="183"/>
      <c r="M62" s="184"/>
      <c r="N62" s="10"/>
      <c r="O62" s="10"/>
      <c r="P62" s="9"/>
      <c r="Q62" s="8"/>
    </row>
    <row r="63" spans="1:17" ht="12.75">
      <c r="A63" s="203" t="s">
        <v>9</v>
      </c>
      <c r="B63" s="204"/>
      <c r="C63" s="191" t="e">
        <f>L55*17%</f>
        <v>#DIV/0!</v>
      </c>
      <c r="D63" s="193"/>
      <c r="E63" s="191" t="e">
        <f>C63*(J56/12)</f>
        <v>#DIV/0!</v>
      </c>
      <c r="F63" s="192"/>
      <c r="G63" s="193"/>
      <c r="H63" s="191" t="e">
        <f>C63*J57</f>
        <v>#DIV/0!</v>
      </c>
      <c r="I63" s="192"/>
      <c r="J63" s="193"/>
      <c r="K63" s="191" t="e">
        <f>E63*J57</f>
        <v>#DIV/0!</v>
      </c>
      <c r="L63" s="192"/>
      <c r="M63" s="193"/>
      <c r="N63" s="12"/>
      <c r="O63" s="12"/>
      <c r="P63" s="9"/>
      <c r="Q63" s="8"/>
    </row>
    <row r="64" spans="1:17" ht="9" customHeight="1">
      <c r="A64" s="172"/>
      <c r="B64" s="201"/>
      <c r="C64" s="176"/>
      <c r="D64" s="178"/>
      <c r="E64" s="176"/>
      <c r="F64" s="177"/>
      <c r="G64" s="178"/>
      <c r="H64" s="176"/>
      <c r="I64" s="177"/>
      <c r="J64" s="178"/>
      <c r="K64" s="176"/>
      <c r="L64" s="177"/>
      <c r="M64" s="178"/>
      <c r="N64" s="12"/>
      <c r="O64" s="12"/>
      <c r="P64" s="9"/>
      <c r="Q64" s="8"/>
    </row>
    <row r="65" spans="1:17" ht="12.75">
      <c r="A65" s="172" t="s">
        <v>6</v>
      </c>
      <c r="B65" s="201"/>
      <c r="C65" s="176" t="e">
        <f>L55*15%</f>
        <v>#DIV/0!</v>
      </c>
      <c r="D65" s="178"/>
      <c r="E65" s="176" t="e">
        <f>C65*J56/12</f>
        <v>#DIV/0!</v>
      </c>
      <c r="F65" s="177"/>
      <c r="G65" s="178"/>
      <c r="H65" s="176" t="e">
        <f>C65*J57</f>
        <v>#DIV/0!</v>
      </c>
      <c r="I65" s="177"/>
      <c r="J65" s="178"/>
      <c r="K65" s="176" t="e">
        <f>E65*J57</f>
        <v>#DIV/0!</v>
      </c>
      <c r="L65" s="177"/>
      <c r="M65" s="178"/>
      <c r="N65" s="12"/>
      <c r="O65" s="12"/>
      <c r="P65" s="9"/>
      <c r="Q65" s="8"/>
    </row>
    <row r="66" spans="1:17" ht="9" customHeight="1">
      <c r="A66" s="172"/>
      <c r="B66" s="201"/>
      <c r="C66" s="176"/>
      <c r="D66" s="178"/>
      <c r="E66" s="176"/>
      <c r="F66" s="177"/>
      <c r="G66" s="178"/>
      <c r="H66" s="176"/>
      <c r="I66" s="177"/>
      <c r="J66" s="178"/>
      <c r="K66" s="176"/>
      <c r="L66" s="177"/>
      <c r="M66" s="178"/>
      <c r="N66" s="10"/>
      <c r="O66" s="10"/>
      <c r="P66" s="9"/>
      <c r="Q66" s="8"/>
    </row>
    <row r="67" spans="1:17" ht="12.75">
      <c r="A67" s="172" t="s">
        <v>7</v>
      </c>
      <c r="B67" s="201"/>
      <c r="C67" s="176" t="e">
        <f>L55*13%</f>
        <v>#DIV/0!</v>
      </c>
      <c r="D67" s="178"/>
      <c r="E67" s="176" t="e">
        <f>C67*J56/12</f>
        <v>#DIV/0!</v>
      </c>
      <c r="F67" s="177"/>
      <c r="G67" s="178"/>
      <c r="H67" s="176" t="e">
        <f>C67*J57</f>
        <v>#DIV/0!</v>
      </c>
      <c r="I67" s="177"/>
      <c r="J67" s="178"/>
      <c r="K67" s="176" t="e">
        <f>E67*J57</f>
        <v>#DIV/0!</v>
      </c>
      <c r="L67" s="177"/>
      <c r="M67" s="178"/>
      <c r="N67" s="10"/>
      <c r="O67" s="10"/>
      <c r="P67" s="9"/>
      <c r="Q67" s="8"/>
    </row>
    <row r="68" spans="1:17" ht="9" customHeight="1">
      <c r="A68" s="172"/>
      <c r="B68" s="201"/>
      <c r="C68" s="176"/>
      <c r="D68" s="178"/>
      <c r="E68" s="176"/>
      <c r="F68" s="177"/>
      <c r="G68" s="178"/>
      <c r="H68" s="176"/>
      <c r="I68" s="177"/>
      <c r="J68" s="178"/>
      <c r="K68" s="176"/>
      <c r="L68" s="177"/>
      <c r="M68" s="178"/>
      <c r="N68" s="10"/>
      <c r="O68" s="10"/>
      <c r="P68" s="9"/>
      <c r="Q68" s="8"/>
    </row>
    <row r="69" spans="1:17" ht="12.75">
      <c r="A69" s="172" t="s">
        <v>1</v>
      </c>
      <c r="B69" s="201"/>
      <c r="C69" s="176" t="e">
        <f>L55*11%</f>
        <v>#DIV/0!</v>
      </c>
      <c r="D69" s="178"/>
      <c r="E69" s="176" t="e">
        <f>C69*J56/12</f>
        <v>#DIV/0!</v>
      </c>
      <c r="F69" s="177"/>
      <c r="G69" s="178"/>
      <c r="H69" s="176" t="e">
        <f>C69*J57</f>
        <v>#DIV/0!</v>
      </c>
      <c r="I69" s="177"/>
      <c r="J69" s="178"/>
      <c r="K69" s="176" t="e">
        <f>E69*J57</f>
        <v>#DIV/0!</v>
      </c>
      <c r="L69" s="177"/>
      <c r="M69" s="178"/>
      <c r="N69" s="10"/>
      <c r="O69" s="10"/>
      <c r="P69" s="9"/>
      <c r="Q69" s="8"/>
    </row>
    <row r="70" spans="1:17" ht="9" customHeight="1">
      <c r="A70" s="172"/>
      <c r="B70" s="201"/>
      <c r="C70" s="176"/>
      <c r="D70" s="178"/>
      <c r="E70" s="176"/>
      <c r="F70" s="177"/>
      <c r="G70" s="178"/>
      <c r="H70" s="176"/>
      <c r="I70" s="177"/>
      <c r="J70" s="178"/>
      <c r="K70" s="176"/>
      <c r="L70" s="177"/>
      <c r="M70" s="178"/>
      <c r="N70" s="10"/>
      <c r="O70" s="10"/>
      <c r="P70" s="9"/>
      <c r="Q70" s="8"/>
    </row>
    <row r="71" spans="1:17" ht="12.75">
      <c r="A71" s="172" t="s">
        <v>2</v>
      </c>
      <c r="B71" s="201"/>
      <c r="C71" s="176" t="e">
        <f>L55*9%</f>
        <v>#DIV/0!</v>
      </c>
      <c r="D71" s="178"/>
      <c r="E71" s="176" t="e">
        <f>C71*J56/12</f>
        <v>#DIV/0!</v>
      </c>
      <c r="F71" s="177"/>
      <c r="G71" s="178"/>
      <c r="H71" s="176" t="e">
        <f>C71*J57</f>
        <v>#DIV/0!</v>
      </c>
      <c r="I71" s="177"/>
      <c r="J71" s="178"/>
      <c r="K71" s="176" t="e">
        <f>E71*J57</f>
        <v>#DIV/0!</v>
      </c>
      <c r="L71" s="177"/>
      <c r="M71" s="178"/>
      <c r="N71" s="10"/>
      <c r="O71" s="10"/>
      <c r="P71" s="9"/>
      <c r="Q71" s="8"/>
    </row>
    <row r="72" spans="1:17" ht="9" customHeight="1">
      <c r="A72" s="172"/>
      <c r="B72" s="201"/>
      <c r="C72" s="176"/>
      <c r="D72" s="178"/>
      <c r="E72" s="176"/>
      <c r="F72" s="177"/>
      <c r="G72" s="178"/>
      <c r="H72" s="176"/>
      <c r="I72" s="177"/>
      <c r="J72" s="178"/>
      <c r="K72" s="176"/>
      <c r="L72" s="177"/>
      <c r="M72" s="178"/>
      <c r="N72" s="10"/>
      <c r="O72" s="10"/>
      <c r="P72" s="9"/>
      <c r="Q72" s="8"/>
    </row>
    <row r="73" spans="1:17" ht="12.75">
      <c r="A73" s="172" t="s">
        <v>3</v>
      </c>
      <c r="B73" s="201"/>
      <c r="C73" s="176" t="e">
        <f>L55*7%</f>
        <v>#DIV/0!</v>
      </c>
      <c r="D73" s="178"/>
      <c r="E73" s="176" t="e">
        <f>C73*J56/12</f>
        <v>#DIV/0!</v>
      </c>
      <c r="F73" s="177"/>
      <c r="G73" s="178"/>
      <c r="H73" s="176" t="e">
        <f>C73*J57</f>
        <v>#DIV/0!</v>
      </c>
      <c r="I73" s="177"/>
      <c r="J73" s="178"/>
      <c r="K73" s="176" t="e">
        <f>E73*J57</f>
        <v>#DIV/0!</v>
      </c>
      <c r="L73" s="177"/>
      <c r="M73" s="178"/>
      <c r="N73" s="10"/>
      <c r="O73" s="10"/>
      <c r="P73" s="9"/>
      <c r="Q73" s="8"/>
    </row>
    <row r="74" spans="1:17" ht="9" customHeight="1">
      <c r="A74" s="172"/>
      <c r="B74" s="201"/>
      <c r="C74" s="176"/>
      <c r="D74" s="178"/>
      <c r="E74" s="176"/>
      <c r="F74" s="177"/>
      <c r="G74" s="178"/>
      <c r="H74" s="176"/>
      <c r="I74" s="177"/>
      <c r="J74" s="178"/>
      <c r="K74" s="176"/>
      <c r="L74" s="177"/>
      <c r="M74" s="178"/>
      <c r="N74" s="10"/>
      <c r="O74" s="10"/>
      <c r="P74" s="9"/>
      <c r="Q74" s="8"/>
    </row>
    <row r="75" spans="1:17" ht="13.5" thickBot="1">
      <c r="A75" s="153" t="s">
        <v>8</v>
      </c>
      <c r="B75" s="202"/>
      <c r="C75" s="188" t="e">
        <f>L55*5%</f>
        <v>#DIV/0!</v>
      </c>
      <c r="D75" s="190"/>
      <c r="E75" s="188" t="e">
        <f>C75*J56/12</f>
        <v>#DIV/0!</v>
      </c>
      <c r="F75" s="189"/>
      <c r="G75" s="190"/>
      <c r="H75" s="188" t="e">
        <f>C75*J57</f>
        <v>#DIV/0!</v>
      </c>
      <c r="I75" s="189"/>
      <c r="J75" s="190"/>
      <c r="K75" s="188" t="e">
        <f>E75*J57</f>
        <v>#DIV/0!</v>
      </c>
      <c r="L75" s="189"/>
      <c r="M75" s="190"/>
      <c r="N75" s="10"/>
      <c r="O75" s="10"/>
      <c r="P75" s="9"/>
      <c r="Q75" s="8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10"/>
      <c r="K76" s="10"/>
      <c r="L76" s="10"/>
      <c r="M76" s="10"/>
      <c r="N76" s="10"/>
      <c r="O76" s="10"/>
      <c r="P76" s="9"/>
      <c r="Q76" s="8"/>
    </row>
    <row r="77" spans="1:17" ht="12.75">
      <c r="A77" s="11" t="s">
        <v>59</v>
      </c>
      <c r="B77" s="9"/>
      <c r="C77" s="9"/>
      <c r="D77" s="9"/>
      <c r="E77" s="9"/>
      <c r="F77" s="9"/>
      <c r="G77" s="9"/>
      <c r="H77" s="9"/>
      <c r="I77" s="9"/>
      <c r="J77" s="10"/>
      <c r="K77" s="1" t="s">
        <v>58</v>
      </c>
      <c r="L77" s="1"/>
      <c r="M77" s="10"/>
      <c r="N77" s="10"/>
      <c r="O77" s="10"/>
      <c r="P77" s="9"/>
      <c r="Q77" s="8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</sheetData>
  <sheetProtection password="803D" sheet="1"/>
  <mergeCells count="160">
    <mergeCell ref="A3:C3"/>
    <mergeCell ref="D3:G3"/>
    <mergeCell ref="A4:G4"/>
    <mergeCell ref="A5:C5"/>
    <mergeCell ref="D5:G5"/>
    <mergeCell ref="A6:G6"/>
    <mergeCell ref="A7:C7"/>
    <mergeCell ref="D7:G7"/>
    <mergeCell ref="A8:G8"/>
    <mergeCell ref="A9:C9"/>
    <mergeCell ref="D9:G9"/>
    <mergeCell ref="A12:D13"/>
    <mergeCell ref="G12:M12"/>
    <mergeCell ref="G13:M13"/>
    <mergeCell ref="J21:K21"/>
    <mergeCell ref="A14:B14"/>
    <mergeCell ref="G14:I14"/>
    <mergeCell ref="A15:B15"/>
    <mergeCell ref="G15:I15"/>
    <mergeCell ref="A16:B16"/>
    <mergeCell ref="G16:I16"/>
    <mergeCell ref="E21:F21"/>
    <mergeCell ref="A27:B27"/>
    <mergeCell ref="G17:I17"/>
    <mergeCell ref="A18:B18"/>
    <mergeCell ref="C18:D18"/>
    <mergeCell ref="G18:I18"/>
    <mergeCell ref="H21:I21"/>
    <mergeCell ref="A21:B22"/>
    <mergeCell ref="A24:B24"/>
    <mergeCell ref="A25:B25"/>
    <mergeCell ref="A1:I1"/>
    <mergeCell ref="A30:B30"/>
    <mergeCell ref="A31:B31"/>
    <mergeCell ref="A32:B32"/>
    <mergeCell ref="A33:B33"/>
    <mergeCell ref="H22:I22"/>
    <mergeCell ref="A23:B23"/>
    <mergeCell ref="E23:F23"/>
    <mergeCell ref="H23:I23"/>
    <mergeCell ref="A26:B26"/>
    <mergeCell ref="A40:G40"/>
    <mergeCell ref="A42:C42"/>
    <mergeCell ref="D42:G42"/>
    <mergeCell ref="A28:B28"/>
    <mergeCell ref="A29:B29"/>
    <mergeCell ref="A36:B36"/>
    <mergeCell ref="A34:B34"/>
    <mergeCell ref="A35:B35"/>
    <mergeCell ref="A43:G43"/>
    <mergeCell ref="A44:C44"/>
    <mergeCell ref="D44:G44"/>
    <mergeCell ref="A45:G45"/>
    <mergeCell ref="A46:C46"/>
    <mergeCell ref="D46:G46"/>
    <mergeCell ref="A47:G47"/>
    <mergeCell ref="A48:C48"/>
    <mergeCell ref="D48:G48"/>
    <mergeCell ref="A51:D52"/>
    <mergeCell ref="G51:M51"/>
    <mergeCell ref="G52:M52"/>
    <mergeCell ref="A53:B53"/>
    <mergeCell ref="G53:I53"/>
    <mergeCell ref="A54:B54"/>
    <mergeCell ref="G54:I54"/>
    <mergeCell ref="L54:O54"/>
    <mergeCell ref="A55:B55"/>
    <mergeCell ref="G55:I55"/>
    <mergeCell ref="L55:M55"/>
    <mergeCell ref="N55:O55"/>
    <mergeCell ref="M53:O53"/>
    <mergeCell ref="G56:I56"/>
    <mergeCell ref="L56:O56"/>
    <mergeCell ref="N57:O57"/>
    <mergeCell ref="A60:B62"/>
    <mergeCell ref="C60:D60"/>
    <mergeCell ref="E60:G60"/>
    <mergeCell ref="H60:J60"/>
    <mergeCell ref="K60:M60"/>
    <mergeCell ref="E62:G62"/>
    <mergeCell ref="H62:J62"/>
    <mergeCell ref="K62:M62"/>
    <mergeCell ref="A57:B57"/>
    <mergeCell ref="C57:D57"/>
    <mergeCell ref="G57:I57"/>
    <mergeCell ref="L57:M57"/>
    <mergeCell ref="A64:B64"/>
    <mergeCell ref="C64:D64"/>
    <mergeCell ref="E64:G64"/>
    <mergeCell ref="H64:J64"/>
    <mergeCell ref="K64:M64"/>
    <mergeCell ref="C61:D61"/>
    <mergeCell ref="E61:G61"/>
    <mergeCell ref="H61:J61"/>
    <mergeCell ref="K61:M61"/>
    <mergeCell ref="C62:D62"/>
    <mergeCell ref="A66:B66"/>
    <mergeCell ref="C66:D66"/>
    <mergeCell ref="E66:G66"/>
    <mergeCell ref="H66:J66"/>
    <mergeCell ref="K66:M66"/>
    <mergeCell ref="A63:B63"/>
    <mergeCell ref="C63:D63"/>
    <mergeCell ref="E63:G63"/>
    <mergeCell ref="H63:J63"/>
    <mergeCell ref="K63:M63"/>
    <mergeCell ref="A68:B68"/>
    <mergeCell ref="C68:D68"/>
    <mergeCell ref="E68:G68"/>
    <mergeCell ref="H68:J68"/>
    <mergeCell ref="K68:M68"/>
    <mergeCell ref="A65:B65"/>
    <mergeCell ref="C65:D65"/>
    <mergeCell ref="E65:G65"/>
    <mergeCell ref="H65:J65"/>
    <mergeCell ref="K65:M65"/>
    <mergeCell ref="A70:B70"/>
    <mergeCell ref="C70:D70"/>
    <mergeCell ref="E70:G70"/>
    <mergeCell ref="H70:J70"/>
    <mergeCell ref="K70:M70"/>
    <mergeCell ref="A67:B67"/>
    <mergeCell ref="C67:D67"/>
    <mergeCell ref="E67:G67"/>
    <mergeCell ref="H67:J67"/>
    <mergeCell ref="K67:M67"/>
    <mergeCell ref="A72:B72"/>
    <mergeCell ref="C72:D72"/>
    <mergeCell ref="E72:G72"/>
    <mergeCell ref="H72:J72"/>
    <mergeCell ref="K72:M72"/>
    <mergeCell ref="C74:D74"/>
    <mergeCell ref="E74:G74"/>
    <mergeCell ref="H74:J74"/>
    <mergeCell ref="K74:M74"/>
    <mergeCell ref="K71:M71"/>
    <mergeCell ref="C71:D71"/>
    <mergeCell ref="E71:G71"/>
    <mergeCell ref="H71:J71"/>
    <mergeCell ref="K73:M73"/>
    <mergeCell ref="E69:G69"/>
    <mergeCell ref="H69:J69"/>
    <mergeCell ref="A71:B71"/>
    <mergeCell ref="K75:M75"/>
    <mergeCell ref="A73:B73"/>
    <mergeCell ref="C73:D73"/>
    <mergeCell ref="E73:G73"/>
    <mergeCell ref="H73:J73"/>
    <mergeCell ref="K69:M69"/>
    <mergeCell ref="A74:B74"/>
    <mergeCell ref="A75:B75"/>
    <mergeCell ref="C75:D75"/>
    <mergeCell ref="E75:G75"/>
    <mergeCell ref="H75:J75"/>
    <mergeCell ref="A17:B17"/>
    <mergeCell ref="C17:D17"/>
    <mergeCell ref="A56:B56"/>
    <mergeCell ref="C56:D56"/>
    <mergeCell ref="A69:B69"/>
    <mergeCell ref="C69:D69"/>
  </mergeCells>
  <hyperlinks>
    <hyperlink ref="D7" r:id="rId1" display="bartbaaten@home.nl"/>
    <hyperlink ref="K77" r:id="rId2" display="https://ovi.rdw.nl/"/>
    <hyperlink ref="D46:G46" r:id="rId3" display="../AppData/Local/Ron Ecodrive/AppData/Local/Microsoft/Windows/Temporary Internet Files/Content.IE5/0YQ6DL2G/Terugverdientijd schema Dienst V&amp;O 10-11.xls"/>
  </hyperlinks>
  <printOptions/>
  <pageMargins left="0.75" right="0.75" top="1" bottom="1" header="0.5" footer="0.5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</dc:creator>
  <cp:keywords/>
  <dc:description/>
  <cp:lastModifiedBy>Ron Baaten</cp:lastModifiedBy>
  <cp:lastPrinted>2012-01-23T15:52:27Z</cp:lastPrinted>
  <dcterms:created xsi:type="dcterms:W3CDTF">2002-06-12T11:24:35Z</dcterms:created>
  <dcterms:modified xsi:type="dcterms:W3CDTF">2015-01-20T09:58:31Z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